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4.xml" ContentType="application/vnd.ms-excel.person+xml"/>
  <Override PartName="/xl/persons/person9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0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4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1.xml" ContentType="application/vnd.ms-excel.person+xml"/>
  <Override PartName="/xl/persons/person6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chile-my.sharepoint.com/personal/malarcon_hacienda_gov_cl/Documents/Documentos/Informe Anual/Resultados PTF/IPROD 23/Audiencia/"/>
    </mc:Choice>
  </mc:AlternateContent>
  <xr:revisionPtr revIDLastSave="1" documentId="8_{BE64146E-F3EC-43D5-AD93-7D3C533F53EB}" xr6:coauthVersionLast="47" xr6:coauthVersionMax="47" xr10:uidLastSave="{57CDAB9D-C9C9-4E15-9B76-1D7A8A6DBBF5}"/>
  <bookViews>
    <workbookView xWindow="28680" yWindow="-120" windowWidth="20640" windowHeight="11160" activeTab="1" xr2:uid="{00000000-000D-0000-FFFF-FFFF00000000}"/>
  </bookViews>
  <sheets>
    <sheet name="Indicaciones" sheetId="6" r:id="rId1"/>
    <sheet name="PTF CNP" sheetId="4" r:id="rId2"/>
    <sheet name="PIB" sheetId="1" r:id="rId3"/>
    <sheet name="CAPITAL" sheetId="2" r:id="rId4"/>
    <sheet name="EMPLEO" sheetId="3" r:id="rId5"/>
    <sheet name="Predicciones" sheetId="7" r:id="rId6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7" l="1"/>
  <c r="L86" i="7"/>
  <c r="M86" i="7"/>
  <c r="N86" i="7" s="1"/>
  <c r="K87" i="7"/>
  <c r="L87" i="7"/>
  <c r="M87" i="7"/>
  <c r="N87" i="7" s="1"/>
  <c r="K88" i="7"/>
  <c r="L88" i="7"/>
  <c r="M88" i="7"/>
  <c r="N88" i="7" s="1"/>
  <c r="D37" i="3"/>
  <c r="CG45" i="4"/>
  <c r="CN409" i="3"/>
  <c r="CN410" i="3"/>
  <c r="CN411" i="3"/>
  <c r="CM405" i="3"/>
  <c r="CM406" i="3" s="1"/>
  <c r="CM407" i="3" s="1"/>
  <c r="CM408" i="3" s="1"/>
  <c r="CM409" i="3" s="1"/>
  <c r="CM410" i="3" s="1"/>
  <c r="CM411" i="3" s="1"/>
  <c r="CI409" i="3"/>
  <c r="CI410" i="3"/>
  <c r="CI411" i="3"/>
  <c r="CH405" i="3"/>
  <c r="CH406" i="3" s="1"/>
  <c r="CH407" i="3" s="1"/>
  <c r="CH408" i="3" s="1"/>
  <c r="CH409" i="3" s="1"/>
  <c r="CH410" i="3" s="1"/>
  <c r="CH411" i="3" s="1"/>
  <c r="CD411" i="3"/>
  <c r="CD410" i="3"/>
  <c r="CD409" i="3"/>
  <c r="CC405" i="3"/>
  <c r="CC406" i="3"/>
  <c r="CC407" i="3"/>
  <c r="CC408" i="3" s="1"/>
  <c r="BY409" i="3"/>
  <c r="BY410" i="3"/>
  <c r="BY411" i="3"/>
  <c r="BX405" i="3"/>
  <c r="BX406" i="3" s="1"/>
  <c r="BX407" i="3" s="1"/>
  <c r="BX408" i="3" s="1"/>
  <c r="BX409" i="3" s="1"/>
  <c r="BX410" i="3" s="1"/>
  <c r="BX411" i="3" s="1"/>
  <c r="BT409" i="3"/>
  <c r="BT410" i="3"/>
  <c r="BT411" i="3"/>
  <c r="BS405" i="3"/>
  <c r="BS406" i="3" s="1"/>
  <c r="BS407" i="3" s="1"/>
  <c r="BS408" i="3" s="1"/>
  <c r="BS409" i="3" s="1"/>
  <c r="BS410" i="3" s="1"/>
  <c r="BS411" i="3" s="1"/>
  <c r="BO409" i="3"/>
  <c r="BO410" i="3"/>
  <c r="BO411" i="3"/>
  <c r="BN405" i="3"/>
  <c r="BN406" i="3" s="1"/>
  <c r="BN407" i="3" s="1"/>
  <c r="BN408" i="3" s="1"/>
  <c r="BN409" i="3" s="1"/>
  <c r="BN410" i="3" s="1"/>
  <c r="BN411" i="3" s="1"/>
  <c r="BJ409" i="3"/>
  <c r="BJ410" i="3"/>
  <c r="BJ411" i="3"/>
  <c r="BI407" i="3"/>
  <c r="BI408" i="3" s="1"/>
  <c r="BI409" i="3" s="1"/>
  <c r="BI410" i="3" s="1"/>
  <c r="BI411" i="3" s="1"/>
  <c r="BD406" i="3"/>
  <c r="BD407" i="3" s="1"/>
  <c r="BD408" i="3" s="1"/>
  <c r="BD409" i="3" s="1"/>
  <c r="BD410" i="3" s="1"/>
  <c r="BD411" i="3" s="1"/>
  <c r="BE409" i="3"/>
  <c r="BE410" i="3"/>
  <c r="BE411" i="3"/>
  <c r="BD405" i="3"/>
  <c r="BE408" i="3"/>
  <c r="BA409" i="3"/>
  <c r="BA410" i="3"/>
  <c r="BA411" i="3"/>
  <c r="BQ13" i="7"/>
  <c r="BQ12" i="7"/>
  <c r="BQ11" i="7"/>
  <c r="BQ10" i="7"/>
  <c r="BQ9" i="7"/>
  <c r="BQ8" i="7"/>
  <c r="BQ7" i="7"/>
  <c r="BQ6" i="7"/>
  <c r="BQ5" i="7"/>
  <c r="G38" i="1"/>
  <c r="I38" i="1"/>
  <c r="L38" i="1"/>
  <c r="O38" i="1"/>
  <c r="R38" i="1"/>
  <c r="U38" i="1"/>
  <c r="X38" i="1"/>
  <c r="AA38" i="1"/>
  <c r="AG38" i="1"/>
  <c r="AD38" i="1" s="1"/>
  <c r="AJ38" i="1"/>
  <c r="AN38" i="1"/>
  <c r="AP38" i="1"/>
  <c r="AM38" i="1" s="1"/>
  <c r="AS38" i="1"/>
  <c r="AV38" i="1"/>
  <c r="AY38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A53" i="4"/>
  <c r="AI53" i="4"/>
  <c r="AH53" i="4"/>
  <c r="AS53" i="4"/>
  <c r="AR53" i="4"/>
  <c r="BA53" i="4"/>
  <c r="AZ53" i="4"/>
  <c r="BI53" i="4"/>
  <c r="BH53" i="4"/>
  <c r="BQ53" i="4"/>
  <c r="BP53" i="4"/>
  <c r="BX53" i="4"/>
  <c r="CF53" i="4"/>
  <c r="CF45" i="4"/>
  <c r="BY45" i="4"/>
  <c r="BX45" i="4"/>
  <c r="BQ45" i="4"/>
  <c r="BP45" i="4"/>
  <c r="BI45" i="4"/>
  <c r="BH45" i="4"/>
  <c r="BA45" i="4"/>
  <c r="AZ45" i="4"/>
  <c r="AS45" i="4"/>
  <c r="AR45" i="4"/>
  <c r="AJ45" i="4"/>
  <c r="AI45" i="4"/>
  <c r="AH45" i="4"/>
  <c r="AB45" i="4"/>
  <c r="AA45" i="4"/>
  <c r="D38" i="1" l="1"/>
  <c r="F38" i="1"/>
  <c r="C38" i="1" s="1"/>
  <c r="CC409" i="3"/>
  <c r="CC410" i="3" s="1"/>
  <c r="CC411" i="3" s="1"/>
  <c r="AK45" i="4"/>
  <c r="P5" i="7" l="1"/>
  <c r="P6" i="7"/>
  <c r="P7" i="7"/>
  <c r="P8" i="7"/>
  <c r="P9" i="7"/>
  <c r="P10" i="7"/>
  <c r="P11" i="7"/>
  <c r="P12" i="7"/>
  <c r="BA5" i="7" l="1"/>
  <c r="H82" i="7"/>
  <c r="H85" i="7"/>
  <c r="I5" i="7" l="1"/>
  <c r="AB409" i="2" l="1"/>
  <c r="Z409" i="2" s="1"/>
  <c r="AB408" i="2"/>
  <c r="Z407" i="2"/>
  <c r="AE409" i="2"/>
  <c r="AE408" i="2"/>
  <c r="AJ84" i="7"/>
  <c r="AJ85" i="7"/>
  <c r="CB34" i="7"/>
  <c r="CC34" i="7" s="1"/>
  <c r="AA31" i="7"/>
  <c r="AH408" i="2" l="1"/>
  <c r="AI84" i="7" s="1"/>
  <c r="AL84" i="7" s="1"/>
  <c r="Z408" i="2"/>
  <c r="AH409" i="2"/>
  <c r="AI85" i="7" s="1"/>
  <c r="AL85" i="7" s="1"/>
  <c r="BE5" i="7"/>
  <c r="BE6" i="7"/>
  <c r="BE7" i="7"/>
  <c r="BE8" i="7"/>
  <c r="BE9" i="7"/>
  <c r="BE10" i="7"/>
  <c r="BE11" i="7"/>
  <c r="BE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29" i="7"/>
  <c r="BE30" i="7"/>
  <c r="BE31" i="7"/>
  <c r="BE32" i="7"/>
  <c r="BE33" i="7"/>
  <c r="BE34" i="7"/>
  <c r="BE35" i="7"/>
  <c r="BE36" i="7"/>
  <c r="BE37" i="7"/>
  <c r="BE38" i="7"/>
  <c r="BE39" i="7"/>
  <c r="BE40" i="7"/>
  <c r="BE41" i="7"/>
  <c r="BE42" i="7"/>
  <c r="BE43" i="7"/>
  <c r="BE44" i="7"/>
  <c r="BE45" i="7"/>
  <c r="BE46" i="7"/>
  <c r="BE47" i="7"/>
  <c r="BE48" i="7"/>
  <c r="BE49" i="7"/>
  <c r="BE50" i="7"/>
  <c r="BE51" i="7"/>
  <c r="BE52" i="7"/>
  <c r="BE53" i="7"/>
  <c r="BE54" i="7"/>
  <c r="BE55" i="7"/>
  <c r="BE56" i="7"/>
  <c r="BE57" i="7"/>
  <c r="BE58" i="7"/>
  <c r="BE59" i="7"/>
  <c r="BE60" i="7"/>
  <c r="BE61" i="7"/>
  <c r="BE62" i="7"/>
  <c r="BE63" i="7"/>
  <c r="BE64" i="7"/>
  <c r="BE65" i="7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M84" i="7"/>
  <c r="M85" i="7"/>
  <c r="BF85" i="7" l="1"/>
  <c r="BF84" i="7"/>
  <c r="BF83" i="7"/>
  <c r="CN408" i="3"/>
  <c r="CI408" i="3"/>
  <c r="CD408" i="3"/>
  <c r="BY408" i="3"/>
  <c r="BT408" i="3"/>
  <c r="BO408" i="3"/>
  <c r="BJ408" i="3"/>
  <c r="BA408" i="3"/>
  <c r="BA283" i="3"/>
  <c r="BA284" i="3"/>
  <c r="BA285" i="3"/>
  <c r="BA286" i="3"/>
  <c r="BA287" i="3"/>
  <c r="BA288" i="3"/>
  <c r="BA289" i="3"/>
  <c r="BA290" i="3"/>
  <c r="BA291" i="3"/>
  <c r="BA292" i="3"/>
  <c r="BA293" i="3"/>
  <c r="BA294" i="3"/>
  <c r="BA295" i="3"/>
  <c r="BA296" i="3"/>
  <c r="BA297" i="3"/>
  <c r="BA298" i="3"/>
  <c r="BA299" i="3"/>
  <c r="BA300" i="3"/>
  <c r="BA301" i="3"/>
  <c r="BA302" i="3"/>
  <c r="BA303" i="3"/>
  <c r="BA304" i="3"/>
  <c r="BA305" i="3"/>
  <c r="BA306" i="3"/>
  <c r="BA307" i="3"/>
  <c r="BA308" i="3"/>
  <c r="BA309" i="3"/>
  <c r="BA310" i="3"/>
  <c r="BA311" i="3"/>
  <c r="BA312" i="3"/>
  <c r="BA313" i="3"/>
  <c r="BA314" i="3"/>
  <c r="BA315" i="3"/>
  <c r="BA316" i="3"/>
  <c r="BA317" i="3"/>
  <c r="BA318" i="3"/>
  <c r="BA319" i="3"/>
  <c r="BA320" i="3"/>
  <c r="BA321" i="3"/>
  <c r="BA322" i="3"/>
  <c r="BA323" i="3"/>
  <c r="BA324" i="3"/>
  <c r="BA325" i="3"/>
  <c r="BA326" i="3"/>
  <c r="BA327" i="3"/>
  <c r="BA328" i="3"/>
  <c r="BA329" i="3"/>
  <c r="BA330" i="3"/>
  <c r="BA331" i="3"/>
  <c r="BA332" i="3"/>
  <c r="BA333" i="3"/>
  <c r="BA334" i="3"/>
  <c r="BA335" i="3"/>
  <c r="BA336" i="3"/>
  <c r="BA337" i="3"/>
  <c r="BA338" i="3"/>
  <c r="BA339" i="3"/>
  <c r="BA340" i="3"/>
  <c r="BA341" i="3"/>
  <c r="BA342" i="3"/>
  <c r="BA343" i="3"/>
  <c r="BA344" i="3"/>
  <c r="BA345" i="3"/>
  <c r="BA346" i="3"/>
  <c r="BA347" i="3"/>
  <c r="BA348" i="3"/>
  <c r="BA349" i="3"/>
  <c r="BA350" i="3"/>
  <c r="BA351" i="3"/>
  <c r="BA352" i="3"/>
  <c r="BA353" i="3"/>
  <c r="BA354" i="3"/>
  <c r="BA355" i="3"/>
  <c r="BA356" i="3"/>
  <c r="BA357" i="3"/>
  <c r="BA358" i="3"/>
  <c r="BA359" i="3"/>
  <c r="BA360" i="3"/>
  <c r="BA361" i="3"/>
  <c r="BA362" i="3"/>
  <c r="BA363" i="3"/>
  <c r="BA364" i="3"/>
  <c r="BA365" i="3"/>
  <c r="BA366" i="3"/>
  <c r="BA367" i="3"/>
  <c r="BA368" i="3"/>
  <c r="BA369" i="3"/>
  <c r="BA370" i="3"/>
  <c r="BA371" i="3"/>
  <c r="BA372" i="3"/>
  <c r="BA373" i="3"/>
  <c r="BA374" i="3"/>
  <c r="BA375" i="3"/>
  <c r="BA376" i="3"/>
  <c r="BA377" i="3"/>
  <c r="BA378" i="3"/>
  <c r="BA379" i="3"/>
  <c r="BA380" i="3"/>
  <c r="BA381" i="3"/>
  <c r="BA382" i="3"/>
  <c r="BA383" i="3"/>
  <c r="BA384" i="3"/>
  <c r="BA385" i="3"/>
  <c r="BA386" i="3"/>
  <c r="BA387" i="3"/>
  <c r="BA388" i="3"/>
  <c r="BA389" i="3"/>
  <c r="BA390" i="3"/>
  <c r="BA391" i="3"/>
  <c r="BA392" i="3"/>
  <c r="BA393" i="3"/>
  <c r="BA394" i="3"/>
  <c r="BA395" i="3"/>
  <c r="BA396" i="3"/>
  <c r="BA397" i="3"/>
  <c r="BA398" i="3"/>
  <c r="BA399" i="3"/>
  <c r="BA400" i="3"/>
  <c r="BA401" i="3"/>
  <c r="BA402" i="3"/>
  <c r="BA403" i="3"/>
  <c r="BA404" i="3"/>
  <c r="BA405" i="3"/>
  <c r="BA406" i="3"/>
  <c r="BC83" i="7" s="1"/>
  <c r="BG83" i="7" s="1"/>
  <c r="BA407" i="3"/>
  <c r="BA282" i="3"/>
  <c r="CN303" i="3"/>
  <c r="CN245" i="3" s="1"/>
  <c r="CN304" i="3"/>
  <c r="CN305" i="3"/>
  <c r="CN306" i="3"/>
  <c r="CN307" i="3"/>
  <c r="CN308" i="3"/>
  <c r="CN309" i="3"/>
  <c r="CN310" i="3"/>
  <c r="CN311" i="3"/>
  <c r="CN312" i="3"/>
  <c r="CN313" i="3"/>
  <c r="CN314" i="3"/>
  <c r="CN315" i="3"/>
  <c r="CN316" i="3"/>
  <c r="CN317" i="3"/>
  <c r="CN318" i="3"/>
  <c r="CN319" i="3"/>
  <c r="CN320" i="3"/>
  <c r="CN321" i="3"/>
  <c r="CN322" i="3"/>
  <c r="CN323" i="3"/>
  <c r="CN324" i="3"/>
  <c r="CN325" i="3"/>
  <c r="CN326" i="3"/>
  <c r="CN327" i="3"/>
  <c r="CN328" i="3"/>
  <c r="CN329" i="3"/>
  <c r="CN330" i="3"/>
  <c r="CN331" i="3"/>
  <c r="CN332" i="3"/>
  <c r="CN333" i="3"/>
  <c r="CN334" i="3"/>
  <c r="CN335" i="3"/>
  <c r="CN336" i="3"/>
  <c r="CN337" i="3"/>
  <c r="CN338" i="3"/>
  <c r="CN339" i="3"/>
  <c r="CN340" i="3"/>
  <c r="CN341" i="3"/>
  <c r="CN342" i="3"/>
  <c r="CN343" i="3"/>
  <c r="CN344" i="3"/>
  <c r="CN345" i="3"/>
  <c r="CN346" i="3"/>
  <c r="CN347" i="3"/>
  <c r="CN348" i="3"/>
  <c r="CN349" i="3"/>
  <c r="CN350" i="3"/>
  <c r="CN351" i="3"/>
  <c r="CN352" i="3"/>
  <c r="CN353" i="3"/>
  <c r="CN354" i="3"/>
  <c r="CN355" i="3"/>
  <c r="CN356" i="3"/>
  <c r="CN357" i="3"/>
  <c r="CN358" i="3"/>
  <c r="CN359" i="3"/>
  <c r="CN360" i="3"/>
  <c r="CN361" i="3"/>
  <c r="CN362" i="3"/>
  <c r="CN363" i="3"/>
  <c r="CN364" i="3"/>
  <c r="CN365" i="3"/>
  <c r="CN366" i="3"/>
  <c r="CN367" i="3"/>
  <c r="CN368" i="3"/>
  <c r="CN369" i="3"/>
  <c r="CN370" i="3"/>
  <c r="CN371" i="3"/>
  <c r="CN372" i="3"/>
  <c r="CN373" i="3"/>
  <c r="CN374" i="3"/>
  <c r="CN375" i="3"/>
  <c r="CN376" i="3"/>
  <c r="CN377" i="3"/>
  <c r="CN378" i="3"/>
  <c r="CN379" i="3"/>
  <c r="CN380" i="3"/>
  <c r="CN381" i="3"/>
  <c r="CN382" i="3"/>
  <c r="CN383" i="3"/>
  <c r="CN384" i="3"/>
  <c r="CN385" i="3"/>
  <c r="CN386" i="3"/>
  <c r="CN387" i="3"/>
  <c r="CN388" i="3"/>
  <c r="CN389" i="3"/>
  <c r="CN390" i="3"/>
  <c r="CN391" i="3"/>
  <c r="CN392" i="3"/>
  <c r="CN393" i="3"/>
  <c r="CN394" i="3"/>
  <c r="CN395" i="3"/>
  <c r="CN396" i="3"/>
  <c r="CN397" i="3"/>
  <c r="CN398" i="3"/>
  <c r="CN399" i="3"/>
  <c r="CN400" i="3"/>
  <c r="CN401" i="3"/>
  <c r="CN402" i="3"/>
  <c r="CN403" i="3"/>
  <c r="CN404" i="3"/>
  <c r="CN405" i="3"/>
  <c r="CN406" i="3"/>
  <c r="CN407" i="3"/>
  <c r="CI303" i="3"/>
  <c r="CI247" i="3" s="1"/>
  <c r="CI304" i="3"/>
  <c r="CI305" i="3"/>
  <c r="CI306" i="3"/>
  <c r="CI307" i="3"/>
  <c r="CI308" i="3"/>
  <c r="CI309" i="3"/>
  <c r="CI310" i="3"/>
  <c r="CI311" i="3"/>
  <c r="CI312" i="3"/>
  <c r="CI313" i="3"/>
  <c r="CI314" i="3"/>
  <c r="CI315" i="3"/>
  <c r="CI316" i="3"/>
  <c r="CI317" i="3"/>
  <c r="CI318" i="3"/>
  <c r="CI319" i="3"/>
  <c r="CI320" i="3"/>
  <c r="CI321" i="3"/>
  <c r="CI322" i="3"/>
  <c r="CI323" i="3"/>
  <c r="CI324" i="3"/>
  <c r="CI325" i="3"/>
  <c r="CI326" i="3"/>
  <c r="CI327" i="3"/>
  <c r="CI328" i="3"/>
  <c r="CI329" i="3"/>
  <c r="CI330" i="3"/>
  <c r="CI331" i="3"/>
  <c r="CI332" i="3"/>
  <c r="CI333" i="3"/>
  <c r="CI334" i="3"/>
  <c r="CI335" i="3"/>
  <c r="CI336" i="3"/>
  <c r="CI337" i="3"/>
  <c r="CI338" i="3"/>
  <c r="CI339" i="3"/>
  <c r="CI340" i="3"/>
  <c r="CI341" i="3"/>
  <c r="CI342" i="3"/>
  <c r="CI343" i="3"/>
  <c r="CI344" i="3"/>
  <c r="CI345" i="3"/>
  <c r="CI346" i="3"/>
  <c r="CI347" i="3"/>
  <c r="CI348" i="3"/>
  <c r="CI349" i="3"/>
  <c r="CI350" i="3"/>
  <c r="CI351" i="3"/>
  <c r="CI352" i="3"/>
  <c r="CI353" i="3"/>
  <c r="CI354" i="3"/>
  <c r="CI355" i="3"/>
  <c r="CI356" i="3"/>
  <c r="CI357" i="3"/>
  <c r="CI358" i="3"/>
  <c r="CI359" i="3"/>
  <c r="CI360" i="3"/>
  <c r="CI361" i="3"/>
  <c r="CI362" i="3"/>
  <c r="CI363" i="3"/>
  <c r="CI364" i="3"/>
  <c r="CI365" i="3"/>
  <c r="CI366" i="3"/>
  <c r="CI367" i="3"/>
  <c r="CI368" i="3"/>
  <c r="CI369" i="3"/>
  <c r="CI370" i="3"/>
  <c r="CI371" i="3"/>
  <c r="CI372" i="3"/>
  <c r="CI373" i="3"/>
  <c r="CI374" i="3"/>
  <c r="CI375" i="3"/>
  <c r="CI376" i="3"/>
  <c r="CI377" i="3"/>
  <c r="CI378" i="3"/>
  <c r="CI379" i="3"/>
  <c r="CI380" i="3"/>
  <c r="CI381" i="3"/>
  <c r="CI382" i="3"/>
  <c r="CI383" i="3"/>
  <c r="CI384" i="3"/>
  <c r="CI385" i="3"/>
  <c r="CI386" i="3"/>
  <c r="CI387" i="3"/>
  <c r="CI388" i="3"/>
  <c r="CI389" i="3"/>
  <c r="CI390" i="3"/>
  <c r="CI391" i="3"/>
  <c r="CI392" i="3"/>
  <c r="CI393" i="3"/>
  <c r="CI394" i="3"/>
  <c r="CI395" i="3"/>
  <c r="CI396" i="3"/>
  <c r="CI397" i="3"/>
  <c r="CI398" i="3"/>
  <c r="CI399" i="3"/>
  <c r="CI400" i="3"/>
  <c r="CI401" i="3"/>
  <c r="CI402" i="3"/>
  <c r="CI403" i="3"/>
  <c r="CI404" i="3"/>
  <c r="CI405" i="3"/>
  <c r="CI406" i="3"/>
  <c r="CI407" i="3"/>
  <c r="CD303" i="3"/>
  <c r="CD262" i="3" s="1"/>
  <c r="CD304" i="3"/>
  <c r="CD305" i="3"/>
  <c r="CD306" i="3"/>
  <c r="CD307" i="3"/>
  <c r="CD308" i="3"/>
  <c r="CD309" i="3"/>
  <c r="CD310" i="3"/>
  <c r="CD311" i="3"/>
  <c r="CD312" i="3"/>
  <c r="CD313" i="3"/>
  <c r="CD314" i="3"/>
  <c r="CD315" i="3"/>
  <c r="CD316" i="3"/>
  <c r="CD317" i="3"/>
  <c r="CD318" i="3"/>
  <c r="CD319" i="3"/>
  <c r="CD320" i="3"/>
  <c r="CD321" i="3"/>
  <c r="CD322" i="3"/>
  <c r="CD323" i="3"/>
  <c r="CD324" i="3"/>
  <c r="CD325" i="3"/>
  <c r="CD326" i="3"/>
  <c r="CD327" i="3"/>
  <c r="CD328" i="3"/>
  <c r="CD329" i="3"/>
  <c r="CD330" i="3"/>
  <c r="CD331" i="3"/>
  <c r="CD332" i="3"/>
  <c r="CD333" i="3"/>
  <c r="CD334" i="3"/>
  <c r="CD335" i="3"/>
  <c r="CD336" i="3"/>
  <c r="CD337" i="3"/>
  <c r="CD338" i="3"/>
  <c r="CD339" i="3"/>
  <c r="CD340" i="3"/>
  <c r="CD341" i="3"/>
  <c r="CD342" i="3"/>
  <c r="CD343" i="3"/>
  <c r="CD344" i="3"/>
  <c r="CD345" i="3"/>
  <c r="CD346" i="3"/>
  <c r="CD347" i="3"/>
  <c r="CD348" i="3"/>
  <c r="CD349" i="3"/>
  <c r="CD350" i="3"/>
  <c r="CD351" i="3"/>
  <c r="CD352" i="3"/>
  <c r="CD353" i="3"/>
  <c r="CD354" i="3"/>
  <c r="CD355" i="3"/>
  <c r="CD356" i="3"/>
  <c r="CD357" i="3"/>
  <c r="CD358" i="3"/>
  <c r="CD359" i="3"/>
  <c r="CD360" i="3"/>
  <c r="CD361" i="3"/>
  <c r="CD362" i="3"/>
  <c r="CD363" i="3"/>
  <c r="CD364" i="3"/>
  <c r="CD365" i="3"/>
  <c r="CD366" i="3"/>
  <c r="CD367" i="3"/>
  <c r="CD368" i="3"/>
  <c r="CD369" i="3"/>
  <c r="CD370" i="3"/>
  <c r="CD371" i="3"/>
  <c r="CD372" i="3"/>
  <c r="CD373" i="3"/>
  <c r="CD374" i="3"/>
  <c r="CD375" i="3"/>
  <c r="CD376" i="3"/>
  <c r="CD377" i="3"/>
  <c r="CD378" i="3"/>
  <c r="CD379" i="3"/>
  <c r="CD380" i="3"/>
  <c r="CD381" i="3"/>
  <c r="CD382" i="3"/>
  <c r="CD383" i="3"/>
  <c r="CD384" i="3"/>
  <c r="CD385" i="3"/>
  <c r="CD386" i="3"/>
  <c r="CD387" i="3"/>
  <c r="CD388" i="3"/>
  <c r="CD389" i="3"/>
  <c r="CD390" i="3"/>
  <c r="CD391" i="3"/>
  <c r="CD392" i="3"/>
  <c r="CD393" i="3"/>
  <c r="CD394" i="3"/>
  <c r="CD395" i="3"/>
  <c r="CD396" i="3"/>
  <c r="CD397" i="3"/>
  <c r="CD398" i="3"/>
  <c r="CD399" i="3"/>
  <c r="CD400" i="3"/>
  <c r="CD401" i="3"/>
  <c r="CD402" i="3"/>
  <c r="CD403" i="3"/>
  <c r="CD404" i="3"/>
  <c r="CD405" i="3"/>
  <c r="CD406" i="3"/>
  <c r="CD407" i="3"/>
  <c r="BY303" i="3"/>
  <c r="BY265" i="3" s="1"/>
  <c r="BY304" i="3"/>
  <c r="BY305" i="3"/>
  <c r="BY306" i="3"/>
  <c r="BY307" i="3"/>
  <c r="BY308" i="3"/>
  <c r="BY309" i="3"/>
  <c r="BY310" i="3"/>
  <c r="BY311" i="3"/>
  <c r="BY312" i="3"/>
  <c r="BY313" i="3"/>
  <c r="BY314" i="3"/>
  <c r="BY315" i="3"/>
  <c r="BY316" i="3"/>
  <c r="BY317" i="3"/>
  <c r="BY318" i="3"/>
  <c r="BY319" i="3"/>
  <c r="BY320" i="3"/>
  <c r="BY321" i="3"/>
  <c r="BY322" i="3"/>
  <c r="BY323" i="3"/>
  <c r="BY324" i="3"/>
  <c r="BY325" i="3"/>
  <c r="BY326" i="3"/>
  <c r="BY327" i="3"/>
  <c r="BY328" i="3"/>
  <c r="BY329" i="3"/>
  <c r="BY330" i="3"/>
  <c r="BY331" i="3"/>
  <c r="BY332" i="3"/>
  <c r="BY333" i="3"/>
  <c r="BY334" i="3"/>
  <c r="BY335" i="3"/>
  <c r="BY336" i="3"/>
  <c r="BY337" i="3"/>
  <c r="BY338" i="3"/>
  <c r="BY339" i="3"/>
  <c r="BY340" i="3"/>
  <c r="BY341" i="3"/>
  <c r="BY342" i="3"/>
  <c r="BY343" i="3"/>
  <c r="BY344" i="3"/>
  <c r="BY345" i="3"/>
  <c r="BY346" i="3"/>
  <c r="BY347" i="3"/>
  <c r="BY348" i="3"/>
  <c r="BY349" i="3"/>
  <c r="BY350" i="3"/>
  <c r="BY351" i="3"/>
  <c r="BY352" i="3"/>
  <c r="BY353" i="3"/>
  <c r="BY354" i="3"/>
  <c r="BY355" i="3"/>
  <c r="BY356" i="3"/>
  <c r="BY357" i="3"/>
  <c r="BY358" i="3"/>
  <c r="BY359" i="3"/>
  <c r="BY360" i="3"/>
  <c r="BY361" i="3"/>
  <c r="BY362" i="3"/>
  <c r="BY363" i="3"/>
  <c r="BY364" i="3"/>
  <c r="BY365" i="3"/>
  <c r="BY366" i="3"/>
  <c r="BY367" i="3"/>
  <c r="BY368" i="3"/>
  <c r="BY369" i="3"/>
  <c r="BY370" i="3"/>
  <c r="BY371" i="3"/>
  <c r="BY372" i="3"/>
  <c r="BY373" i="3"/>
  <c r="BY374" i="3"/>
  <c r="BY375" i="3"/>
  <c r="BY376" i="3"/>
  <c r="BY377" i="3"/>
  <c r="BY378" i="3"/>
  <c r="BY379" i="3"/>
  <c r="BY380" i="3"/>
  <c r="BY381" i="3"/>
  <c r="BY382" i="3"/>
  <c r="BY383" i="3"/>
  <c r="BY384" i="3"/>
  <c r="BY385" i="3"/>
  <c r="BY386" i="3"/>
  <c r="BY387" i="3"/>
  <c r="BY388" i="3"/>
  <c r="BY389" i="3"/>
  <c r="BY390" i="3"/>
  <c r="BY391" i="3"/>
  <c r="BY392" i="3"/>
  <c r="BY393" i="3"/>
  <c r="BY394" i="3"/>
  <c r="BY395" i="3"/>
  <c r="BY396" i="3"/>
  <c r="BY397" i="3"/>
  <c r="BY398" i="3"/>
  <c r="BY399" i="3"/>
  <c r="BY400" i="3"/>
  <c r="BY401" i="3"/>
  <c r="BY402" i="3"/>
  <c r="BY403" i="3"/>
  <c r="BY404" i="3"/>
  <c r="BY405" i="3"/>
  <c r="BY406" i="3"/>
  <c r="BY407" i="3"/>
  <c r="BT303" i="3"/>
  <c r="BT244" i="3" s="1"/>
  <c r="BT304" i="3"/>
  <c r="BT305" i="3"/>
  <c r="BT306" i="3"/>
  <c r="BT307" i="3"/>
  <c r="BT308" i="3"/>
  <c r="BT309" i="3"/>
  <c r="BT310" i="3"/>
  <c r="BT311" i="3"/>
  <c r="BT312" i="3"/>
  <c r="BT313" i="3"/>
  <c r="BT314" i="3"/>
  <c r="BT315" i="3"/>
  <c r="BT316" i="3"/>
  <c r="BT317" i="3"/>
  <c r="BT318" i="3"/>
  <c r="BT319" i="3"/>
  <c r="BT320" i="3"/>
  <c r="BT321" i="3"/>
  <c r="BT322" i="3"/>
  <c r="BT323" i="3"/>
  <c r="BT324" i="3"/>
  <c r="BT325" i="3"/>
  <c r="BT326" i="3"/>
  <c r="BT327" i="3"/>
  <c r="BT328" i="3"/>
  <c r="BT329" i="3"/>
  <c r="BT330" i="3"/>
  <c r="BT331" i="3"/>
  <c r="BT332" i="3"/>
  <c r="BT333" i="3"/>
  <c r="BT334" i="3"/>
  <c r="BT335" i="3"/>
  <c r="BT336" i="3"/>
  <c r="BT337" i="3"/>
  <c r="BT338" i="3"/>
  <c r="BT339" i="3"/>
  <c r="BT340" i="3"/>
  <c r="BT341" i="3"/>
  <c r="BT342" i="3"/>
  <c r="BT343" i="3"/>
  <c r="BT344" i="3"/>
  <c r="BT345" i="3"/>
  <c r="BT346" i="3"/>
  <c r="BT347" i="3"/>
  <c r="BT348" i="3"/>
  <c r="BT349" i="3"/>
  <c r="BT350" i="3"/>
  <c r="BT351" i="3"/>
  <c r="BT352" i="3"/>
  <c r="BT353" i="3"/>
  <c r="BT354" i="3"/>
  <c r="BT355" i="3"/>
  <c r="BT356" i="3"/>
  <c r="BT357" i="3"/>
  <c r="BT358" i="3"/>
  <c r="BT359" i="3"/>
  <c r="BT360" i="3"/>
  <c r="BT361" i="3"/>
  <c r="BT362" i="3"/>
  <c r="BT363" i="3"/>
  <c r="BT364" i="3"/>
  <c r="BT365" i="3"/>
  <c r="BT366" i="3"/>
  <c r="BT367" i="3"/>
  <c r="BT368" i="3"/>
  <c r="BT369" i="3"/>
  <c r="BT370" i="3"/>
  <c r="BT371" i="3"/>
  <c r="BT372" i="3"/>
  <c r="BT373" i="3"/>
  <c r="BT374" i="3"/>
  <c r="BT375" i="3"/>
  <c r="BT376" i="3"/>
  <c r="BT377" i="3"/>
  <c r="BT378" i="3"/>
  <c r="BT379" i="3"/>
  <c r="BT380" i="3"/>
  <c r="BT381" i="3"/>
  <c r="BT382" i="3"/>
  <c r="BT383" i="3"/>
  <c r="BT384" i="3"/>
  <c r="BT385" i="3"/>
  <c r="BT386" i="3"/>
  <c r="BT387" i="3"/>
  <c r="BT388" i="3"/>
  <c r="BT389" i="3"/>
  <c r="BT390" i="3"/>
  <c r="BT391" i="3"/>
  <c r="BT392" i="3"/>
  <c r="BT393" i="3"/>
  <c r="BT394" i="3"/>
  <c r="BT395" i="3"/>
  <c r="BT396" i="3"/>
  <c r="BT397" i="3"/>
  <c r="BT398" i="3"/>
  <c r="BT399" i="3"/>
  <c r="BT400" i="3"/>
  <c r="BT401" i="3"/>
  <c r="BT402" i="3"/>
  <c r="BT403" i="3"/>
  <c r="BT404" i="3"/>
  <c r="BT405" i="3"/>
  <c r="BT406" i="3"/>
  <c r="BT407" i="3"/>
  <c r="BO303" i="3"/>
  <c r="BO244" i="3" s="1"/>
  <c r="BO304" i="3"/>
  <c r="BO305" i="3"/>
  <c r="BO306" i="3"/>
  <c r="BO307" i="3"/>
  <c r="BO308" i="3"/>
  <c r="BO309" i="3"/>
  <c r="BO310" i="3"/>
  <c r="BO311" i="3"/>
  <c r="BO312" i="3"/>
  <c r="BO313" i="3"/>
  <c r="BO314" i="3"/>
  <c r="BO315" i="3"/>
  <c r="BO316" i="3"/>
  <c r="BO317" i="3"/>
  <c r="BO318" i="3"/>
  <c r="BO319" i="3"/>
  <c r="BO320" i="3"/>
  <c r="BO321" i="3"/>
  <c r="BO322" i="3"/>
  <c r="BO323" i="3"/>
  <c r="BO324" i="3"/>
  <c r="BO325" i="3"/>
  <c r="BO326" i="3"/>
  <c r="BO327" i="3"/>
  <c r="BO328" i="3"/>
  <c r="BO329" i="3"/>
  <c r="BO330" i="3"/>
  <c r="BO331" i="3"/>
  <c r="BO332" i="3"/>
  <c r="BO333" i="3"/>
  <c r="BO334" i="3"/>
  <c r="BO335" i="3"/>
  <c r="BO336" i="3"/>
  <c r="BO337" i="3"/>
  <c r="BO338" i="3"/>
  <c r="BO339" i="3"/>
  <c r="BO340" i="3"/>
  <c r="BO341" i="3"/>
  <c r="BO342" i="3"/>
  <c r="BO343" i="3"/>
  <c r="BO344" i="3"/>
  <c r="BO345" i="3"/>
  <c r="BO346" i="3"/>
  <c r="BO347" i="3"/>
  <c r="BO348" i="3"/>
  <c r="BO349" i="3"/>
  <c r="BO350" i="3"/>
  <c r="BO351" i="3"/>
  <c r="BO352" i="3"/>
  <c r="BO353" i="3"/>
  <c r="BO354" i="3"/>
  <c r="BO355" i="3"/>
  <c r="BO356" i="3"/>
  <c r="BO357" i="3"/>
  <c r="BO358" i="3"/>
  <c r="BO359" i="3"/>
  <c r="BO360" i="3"/>
  <c r="BO361" i="3"/>
  <c r="BO362" i="3"/>
  <c r="BO363" i="3"/>
  <c r="BO364" i="3"/>
  <c r="BO365" i="3"/>
  <c r="BO366" i="3"/>
  <c r="BO367" i="3"/>
  <c r="BO368" i="3"/>
  <c r="BO369" i="3"/>
  <c r="BO370" i="3"/>
  <c r="BO371" i="3"/>
  <c r="BO372" i="3"/>
  <c r="BO373" i="3"/>
  <c r="BO374" i="3"/>
  <c r="BO375" i="3"/>
  <c r="BO376" i="3"/>
  <c r="BO377" i="3"/>
  <c r="BO378" i="3"/>
  <c r="BO379" i="3"/>
  <c r="BO380" i="3"/>
  <c r="BO381" i="3"/>
  <c r="BO382" i="3"/>
  <c r="BO383" i="3"/>
  <c r="BO384" i="3"/>
  <c r="BO385" i="3"/>
  <c r="BO386" i="3"/>
  <c r="BO387" i="3"/>
  <c r="BO388" i="3"/>
  <c r="BO389" i="3"/>
  <c r="BO390" i="3"/>
  <c r="BO391" i="3"/>
  <c r="BO392" i="3"/>
  <c r="BO393" i="3"/>
  <c r="BO394" i="3"/>
  <c r="BO395" i="3"/>
  <c r="BO396" i="3"/>
  <c r="BO397" i="3"/>
  <c r="BO398" i="3"/>
  <c r="BO399" i="3"/>
  <c r="BO400" i="3"/>
  <c r="BO401" i="3"/>
  <c r="BO402" i="3"/>
  <c r="BO403" i="3"/>
  <c r="BO404" i="3"/>
  <c r="BO405" i="3"/>
  <c r="BO406" i="3"/>
  <c r="BO407" i="3"/>
  <c r="BJ406" i="3"/>
  <c r="BJ407" i="3"/>
  <c r="BJ405" i="3"/>
  <c r="BJ303" i="3"/>
  <c r="BJ244" i="3" s="1"/>
  <c r="BJ304" i="3"/>
  <c r="BJ305" i="3"/>
  <c r="BJ306" i="3"/>
  <c r="BJ307" i="3"/>
  <c r="BJ308" i="3"/>
  <c r="BJ309" i="3"/>
  <c r="BJ310" i="3"/>
  <c r="BJ311" i="3"/>
  <c r="BJ312" i="3"/>
  <c r="BJ313" i="3"/>
  <c r="BJ314" i="3"/>
  <c r="BJ315" i="3"/>
  <c r="BJ316" i="3"/>
  <c r="BJ317" i="3"/>
  <c r="BJ318" i="3"/>
  <c r="BJ319" i="3"/>
  <c r="BJ320" i="3"/>
  <c r="BJ321" i="3"/>
  <c r="BJ322" i="3"/>
  <c r="BJ323" i="3"/>
  <c r="BJ324" i="3"/>
  <c r="BJ325" i="3"/>
  <c r="BJ326" i="3"/>
  <c r="BJ327" i="3"/>
  <c r="BJ328" i="3"/>
  <c r="BJ329" i="3"/>
  <c r="BJ330" i="3"/>
  <c r="BJ331" i="3"/>
  <c r="BJ332" i="3"/>
  <c r="BJ333" i="3"/>
  <c r="BJ334" i="3"/>
  <c r="BJ335" i="3"/>
  <c r="BJ336" i="3"/>
  <c r="BJ337" i="3"/>
  <c r="BJ338" i="3"/>
  <c r="BJ339" i="3"/>
  <c r="BJ340" i="3"/>
  <c r="BJ341" i="3"/>
  <c r="BJ342" i="3"/>
  <c r="BJ343" i="3"/>
  <c r="BJ344" i="3"/>
  <c r="BJ345" i="3"/>
  <c r="BJ346" i="3"/>
  <c r="BJ347" i="3"/>
  <c r="BJ348" i="3"/>
  <c r="BJ349" i="3"/>
  <c r="BJ350" i="3"/>
  <c r="BJ351" i="3"/>
  <c r="BJ352" i="3"/>
  <c r="BJ353" i="3"/>
  <c r="BJ354" i="3"/>
  <c r="BJ355" i="3"/>
  <c r="BJ356" i="3"/>
  <c r="BJ357" i="3"/>
  <c r="BJ358" i="3"/>
  <c r="BJ359" i="3"/>
  <c r="BJ360" i="3"/>
  <c r="BJ361" i="3"/>
  <c r="BJ362" i="3"/>
  <c r="BJ363" i="3"/>
  <c r="BJ364" i="3"/>
  <c r="BJ365" i="3"/>
  <c r="BJ366" i="3"/>
  <c r="BJ367" i="3"/>
  <c r="BJ368" i="3"/>
  <c r="BJ369" i="3"/>
  <c r="BJ370" i="3"/>
  <c r="BJ371" i="3"/>
  <c r="BJ372" i="3"/>
  <c r="BJ373" i="3"/>
  <c r="BJ374" i="3"/>
  <c r="BJ375" i="3"/>
  <c r="BJ376" i="3"/>
  <c r="BJ377" i="3"/>
  <c r="BJ378" i="3"/>
  <c r="BJ379" i="3"/>
  <c r="BJ380" i="3"/>
  <c r="BJ381" i="3"/>
  <c r="BJ382" i="3"/>
  <c r="BJ383" i="3"/>
  <c r="BJ384" i="3"/>
  <c r="BJ385" i="3"/>
  <c r="BJ386" i="3"/>
  <c r="BJ387" i="3"/>
  <c r="BJ388" i="3"/>
  <c r="BJ389" i="3"/>
  <c r="BJ390" i="3"/>
  <c r="BJ391" i="3"/>
  <c r="BJ392" i="3"/>
  <c r="BJ393" i="3"/>
  <c r="BJ394" i="3"/>
  <c r="BJ395" i="3"/>
  <c r="BJ396" i="3"/>
  <c r="BJ397" i="3"/>
  <c r="BJ398" i="3"/>
  <c r="BJ399" i="3"/>
  <c r="BJ400" i="3"/>
  <c r="BJ401" i="3"/>
  <c r="BJ402" i="3"/>
  <c r="BJ403" i="3"/>
  <c r="BJ404" i="3"/>
  <c r="BE243" i="3"/>
  <c r="BE10" i="3" s="1"/>
  <c r="BE244" i="3"/>
  <c r="BE245" i="3"/>
  <c r="BE246" i="3"/>
  <c r="BE247" i="3"/>
  <c r="BE248" i="3"/>
  <c r="BE249" i="3"/>
  <c r="BE250" i="3"/>
  <c r="BE251" i="3"/>
  <c r="BE252" i="3"/>
  <c r="BE253" i="3"/>
  <c r="BE254" i="3"/>
  <c r="BE255" i="3"/>
  <c r="BE256" i="3"/>
  <c r="BE257" i="3"/>
  <c r="BE258" i="3"/>
  <c r="BE259" i="3"/>
  <c r="BE260" i="3"/>
  <c r="BE261" i="3"/>
  <c r="BE262" i="3"/>
  <c r="BE263" i="3"/>
  <c r="BE264" i="3"/>
  <c r="BE265" i="3"/>
  <c r="BE266" i="3"/>
  <c r="BE267" i="3"/>
  <c r="BE268" i="3"/>
  <c r="BE269" i="3"/>
  <c r="BE270" i="3"/>
  <c r="BE271" i="3"/>
  <c r="BE272" i="3"/>
  <c r="BE273" i="3"/>
  <c r="BE274" i="3"/>
  <c r="BE275" i="3"/>
  <c r="BE276" i="3"/>
  <c r="BE277" i="3"/>
  <c r="BE278" i="3"/>
  <c r="BE279" i="3"/>
  <c r="BE280" i="3"/>
  <c r="BE281" i="3"/>
  <c r="BE282" i="3"/>
  <c r="BE283" i="3"/>
  <c r="BE284" i="3"/>
  <c r="BE285" i="3"/>
  <c r="BE286" i="3"/>
  <c r="BE287" i="3"/>
  <c r="BE288" i="3"/>
  <c r="BE289" i="3"/>
  <c r="BE290" i="3"/>
  <c r="BE291" i="3"/>
  <c r="BE292" i="3"/>
  <c r="BE293" i="3"/>
  <c r="BE294" i="3"/>
  <c r="BE295" i="3"/>
  <c r="BE296" i="3"/>
  <c r="BE297" i="3"/>
  <c r="BE298" i="3"/>
  <c r="BE299" i="3"/>
  <c r="BE300" i="3"/>
  <c r="BE301" i="3"/>
  <c r="BE303" i="3"/>
  <c r="BE302" i="3" s="1"/>
  <c r="BE304" i="3"/>
  <c r="BE305" i="3"/>
  <c r="BE306" i="3"/>
  <c r="BE307" i="3"/>
  <c r="BE308" i="3"/>
  <c r="BE309" i="3"/>
  <c r="BE310" i="3"/>
  <c r="BE311" i="3"/>
  <c r="BE312" i="3"/>
  <c r="BE313" i="3"/>
  <c r="BE314" i="3"/>
  <c r="BE315" i="3"/>
  <c r="BE316" i="3"/>
  <c r="BE317" i="3"/>
  <c r="BE318" i="3"/>
  <c r="BE319" i="3"/>
  <c r="BE320" i="3"/>
  <c r="BE321" i="3"/>
  <c r="BE322" i="3"/>
  <c r="BE323" i="3"/>
  <c r="BE324" i="3"/>
  <c r="BE325" i="3"/>
  <c r="BE326" i="3"/>
  <c r="BE327" i="3"/>
  <c r="BE328" i="3"/>
  <c r="BE329" i="3"/>
  <c r="BE330" i="3"/>
  <c r="BE331" i="3"/>
  <c r="BE332" i="3"/>
  <c r="BE333" i="3"/>
  <c r="BE334" i="3"/>
  <c r="BE335" i="3"/>
  <c r="BE336" i="3"/>
  <c r="BE337" i="3"/>
  <c r="BE338" i="3"/>
  <c r="BE339" i="3"/>
  <c r="BE340" i="3"/>
  <c r="BE341" i="3"/>
  <c r="BE342" i="3"/>
  <c r="BE343" i="3"/>
  <c r="BE344" i="3"/>
  <c r="BE345" i="3"/>
  <c r="BE346" i="3"/>
  <c r="BE347" i="3"/>
  <c r="BE348" i="3"/>
  <c r="BE349" i="3"/>
  <c r="BE350" i="3"/>
  <c r="BE351" i="3"/>
  <c r="BE352" i="3"/>
  <c r="BE353" i="3"/>
  <c r="BE354" i="3"/>
  <c r="BE355" i="3"/>
  <c r="BE356" i="3"/>
  <c r="BE357" i="3"/>
  <c r="BE358" i="3"/>
  <c r="BE359" i="3"/>
  <c r="BE360" i="3"/>
  <c r="BE361" i="3"/>
  <c r="BE362" i="3"/>
  <c r="BE363" i="3"/>
  <c r="BE364" i="3"/>
  <c r="BE365" i="3"/>
  <c r="BE366" i="3"/>
  <c r="BE367" i="3"/>
  <c r="BE368" i="3"/>
  <c r="BE369" i="3"/>
  <c r="BE370" i="3"/>
  <c r="BE371" i="3"/>
  <c r="BE372" i="3"/>
  <c r="BE373" i="3"/>
  <c r="BE374" i="3"/>
  <c r="BE375" i="3"/>
  <c r="BE376" i="3"/>
  <c r="BE377" i="3"/>
  <c r="BE378" i="3"/>
  <c r="BE379" i="3"/>
  <c r="BE380" i="3"/>
  <c r="BE381" i="3"/>
  <c r="BE382" i="3"/>
  <c r="BE383" i="3"/>
  <c r="BE384" i="3"/>
  <c r="BE385" i="3"/>
  <c r="BE386" i="3"/>
  <c r="BE387" i="3"/>
  <c r="BE388" i="3"/>
  <c r="BE389" i="3"/>
  <c r="BE390" i="3"/>
  <c r="BE391" i="3"/>
  <c r="BE392" i="3"/>
  <c r="BE393" i="3"/>
  <c r="BE394" i="3"/>
  <c r="BE395" i="3"/>
  <c r="BE396" i="3"/>
  <c r="BE397" i="3"/>
  <c r="BE398" i="3"/>
  <c r="BE399" i="3"/>
  <c r="BE400" i="3"/>
  <c r="BE401" i="3"/>
  <c r="BE402" i="3"/>
  <c r="BE403" i="3"/>
  <c r="BE404" i="3"/>
  <c r="BE405" i="3"/>
  <c r="BE406" i="3"/>
  <c r="BE407" i="3"/>
  <c r="AJ53" i="4"/>
  <c r="AB53" i="4"/>
  <c r="W37" i="3"/>
  <c r="AA37" i="3"/>
  <c r="AE37" i="3"/>
  <c r="AI37" i="3"/>
  <c r="AM37" i="3"/>
  <c r="AQ37" i="3"/>
  <c r="AU37" i="3"/>
  <c r="CI269" i="3" l="1"/>
  <c r="CI259" i="3"/>
  <c r="BY273" i="3"/>
  <c r="CN298" i="3"/>
  <c r="CN290" i="3"/>
  <c r="CN266" i="3"/>
  <c r="CN258" i="3"/>
  <c r="CI301" i="3"/>
  <c r="BT293" i="3"/>
  <c r="CI267" i="3"/>
  <c r="CN292" i="3"/>
  <c r="CN260" i="3"/>
  <c r="BT275" i="3"/>
  <c r="CI299" i="3"/>
  <c r="CI256" i="3"/>
  <c r="CN284" i="3"/>
  <c r="CN252" i="3"/>
  <c r="BT289" i="3"/>
  <c r="BT245" i="3"/>
  <c r="CI291" i="3"/>
  <c r="CI248" i="3"/>
  <c r="CN282" i="3"/>
  <c r="CN250" i="3"/>
  <c r="CI288" i="3"/>
  <c r="CI245" i="3"/>
  <c r="CN276" i="3"/>
  <c r="CN244" i="3"/>
  <c r="CI280" i="3"/>
  <c r="CN274" i="3"/>
  <c r="CN242" i="3"/>
  <c r="CN21" i="3" s="1"/>
  <c r="CI277" i="3"/>
  <c r="CN300" i="3"/>
  <c r="CN268" i="3"/>
  <c r="CD247" i="3"/>
  <c r="CD275" i="3"/>
  <c r="CD284" i="3"/>
  <c r="CD243" i="3"/>
  <c r="CD285" i="3"/>
  <c r="CD252" i="3"/>
  <c r="CD294" i="3"/>
  <c r="CD253" i="3"/>
  <c r="CD296" i="3"/>
  <c r="CD264" i="3"/>
  <c r="CD273" i="3"/>
  <c r="K85" i="7"/>
  <c r="BC85" i="7"/>
  <c r="BY260" i="3"/>
  <c r="CI300" i="3"/>
  <c r="CI289" i="3"/>
  <c r="CI278" i="3"/>
  <c r="CI268" i="3"/>
  <c r="CI257" i="3"/>
  <c r="CI246" i="3"/>
  <c r="CN299" i="3"/>
  <c r="CN291" i="3"/>
  <c r="CN283" i="3"/>
  <c r="CN275" i="3"/>
  <c r="CN267" i="3"/>
  <c r="CN259" i="3"/>
  <c r="CN251" i="3"/>
  <c r="CN243" i="3"/>
  <c r="BT267" i="3"/>
  <c r="CI297" i="3"/>
  <c r="CI286" i="3"/>
  <c r="CI276" i="3"/>
  <c r="CI265" i="3"/>
  <c r="CI254" i="3"/>
  <c r="CI244" i="3"/>
  <c r="CN297" i="3"/>
  <c r="CN289" i="3"/>
  <c r="CN281" i="3"/>
  <c r="CN273" i="3"/>
  <c r="CN265" i="3"/>
  <c r="CN257" i="3"/>
  <c r="CN249" i="3"/>
  <c r="BC84" i="7"/>
  <c r="K84" i="7"/>
  <c r="CI296" i="3"/>
  <c r="CI285" i="3"/>
  <c r="CI275" i="3"/>
  <c r="CI264" i="3"/>
  <c r="CI253" i="3"/>
  <c r="CI243" i="3"/>
  <c r="CN296" i="3"/>
  <c r="CN288" i="3"/>
  <c r="CN280" i="3"/>
  <c r="CN272" i="3"/>
  <c r="CN264" i="3"/>
  <c r="CN256" i="3"/>
  <c r="CN248" i="3"/>
  <c r="CI294" i="3"/>
  <c r="CI284" i="3"/>
  <c r="CI273" i="3"/>
  <c r="CI262" i="3"/>
  <c r="CI252" i="3"/>
  <c r="CN295" i="3"/>
  <c r="CN287" i="3"/>
  <c r="CN279" i="3"/>
  <c r="CN271" i="3"/>
  <c r="CN263" i="3"/>
  <c r="CN255" i="3"/>
  <c r="CN247" i="3"/>
  <c r="AX366" i="3"/>
  <c r="BY283" i="3"/>
  <c r="CI293" i="3"/>
  <c r="CI283" i="3"/>
  <c r="CI272" i="3"/>
  <c r="CI261" i="3"/>
  <c r="CI251" i="3"/>
  <c r="CN302" i="3"/>
  <c r="CN294" i="3"/>
  <c r="CN286" i="3"/>
  <c r="CN278" i="3"/>
  <c r="CN270" i="3"/>
  <c r="CN262" i="3"/>
  <c r="CN254" i="3"/>
  <c r="CN246" i="3"/>
  <c r="BY281" i="3"/>
  <c r="CI302" i="3"/>
  <c r="CI292" i="3"/>
  <c r="CI281" i="3"/>
  <c r="CI270" i="3"/>
  <c r="CI260" i="3"/>
  <c r="CI249" i="3"/>
  <c r="CN301" i="3"/>
  <c r="CN293" i="3"/>
  <c r="CN285" i="3"/>
  <c r="CN277" i="3"/>
  <c r="CN269" i="3"/>
  <c r="CN261" i="3"/>
  <c r="CN253" i="3"/>
  <c r="CD293" i="3"/>
  <c r="CD283" i="3"/>
  <c r="CD272" i="3"/>
  <c r="CD261" i="3"/>
  <c r="CD251" i="3"/>
  <c r="BT253" i="3"/>
  <c r="BY243" i="3"/>
  <c r="CD302" i="3"/>
  <c r="CD292" i="3"/>
  <c r="CD281" i="3"/>
  <c r="CD270" i="3"/>
  <c r="CD260" i="3"/>
  <c r="CD249" i="3"/>
  <c r="CI298" i="3"/>
  <c r="CI290" i="3"/>
  <c r="CI282" i="3"/>
  <c r="CI274" i="3"/>
  <c r="CI266" i="3"/>
  <c r="CI258" i="3"/>
  <c r="CI250" i="3"/>
  <c r="CI242" i="3"/>
  <c r="CI226" i="3" s="1"/>
  <c r="CD301" i="3"/>
  <c r="CD291" i="3"/>
  <c r="CD280" i="3"/>
  <c r="CD269" i="3"/>
  <c r="CD259" i="3"/>
  <c r="CD248" i="3"/>
  <c r="CD300" i="3"/>
  <c r="CD289" i="3"/>
  <c r="CD278" i="3"/>
  <c r="CD268" i="3"/>
  <c r="CD257" i="3"/>
  <c r="CD246" i="3"/>
  <c r="BT297" i="3"/>
  <c r="BY284" i="3"/>
  <c r="CD299" i="3"/>
  <c r="CD288" i="3"/>
  <c r="CD277" i="3"/>
  <c r="CD267" i="3"/>
  <c r="CD256" i="3"/>
  <c r="CD245" i="3"/>
  <c r="CI295" i="3"/>
  <c r="CI287" i="3"/>
  <c r="CI279" i="3"/>
  <c r="CI271" i="3"/>
  <c r="CI263" i="3"/>
  <c r="CI255" i="3"/>
  <c r="CD297" i="3"/>
  <c r="CD286" i="3"/>
  <c r="CD276" i="3"/>
  <c r="CD265" i="3"/>
  <c r="CD254" i="3"/>
  <c r="CD244" i="3"/>
  <c r="BY245" i="3"/>
  <c r="BY244" i="3"/>
  <c r="BY267" i="3"/>
  <c r="BY289" i="3"/>
  <c r="BY249" i="3"/>
  <c r="BY268" i="3"/>
  <c r="BY291" i="3"/>
  <c r="BY252" i="3"/>
  <c r="BY275" i="3"/>
  <c r="BY297" i="3"/>
  <c r="BY257" i="3"/>
  <c r="BY276" i="3"/>
  <c r="BY299" i="3"/>
  <c r="BY300" i="3"/>
  <c r="BY259" i="3"/>
  <c r="BY292" i="3"/>
  <c r="BY251" i="3"/>
  <c r="BT273" i="3"/>
  <c r="CD298" i="3"/>
  <c r="CD290" i="3"/>
  <c r="CD282" i="3"/>
  <c r="CD274" i="3"/>
  <c r="CD266" i="3"/>
  <c r="CD258" i="3"/>
  <c r="CD250" i="3"/>
  <c r="CD242" i="3"/>
  <c r="BT251" i="3"/>
  <c r="CD295" i="3"/>
  <c r="CD287" i="3"/>
  <c r="CD279" i="3"/>
  <c r="CD271" i="3"/>
  <c r="CD263" i="3"/>
  <c r="CD255" i="3"/>
  <c r="BT291" i="3"/>
  <c r="BT269" i="3"/>
  <c r="BT249" i="3"/>
  <c r="BY298" i="3"/>
  <c r="BY290" i="3"/>
  <c r="BY282" i="3"/>
  <c r="BY274" i="3"/>
  <c r="BY266" i="3"/>
  <c r="BY258" i="3"/>
  <c r="BY250" i="3"/>
  <c r="BY242" i="3"/>
  <c r="BO297" i="3"/>
  <c r="BO273" i="3"/>
  <c r="BT285" i="3"/>
  <c r="BT265" i="3"/>
  <c r="BT243" i="3"/>
  <c r="BY296" i="3"/>
  <c r="BY288" i="3"/>
  <c r="BY280" i="3"/>
  <c r="BY272" i="3"/>
  <c r="BY264" i="3"/>
  <c r="BY256" i="3"/>
  <c r="BY248" i="3"/>
  <c r="BT283" i="3"/>
  <c r="BT261" i="3"/>
  <c r="BY295" i="3"/>
  <c r="BY287" i="3"/>
  <c r="BY279" i="3"/>
  <c r="BY271" i="3"/>
  <c r="BY263" i="3"/>
  <c r="BY255" i="3"/>
  <c r="BY247" i="3"/>
  <c r="BT301" i="3"/>
  <c r="BT281" i="3"/>
  <c r="BT259" i="3"/>
  <c r="BY302" i="3"/>
  <c r="BY294" i="3"/>
  <c r="BY286" i="3"/>
  <c r="BY278" i="3"/>
  <c r="BY270" i="3"/>
  <c r="BY262" i="3"/>
  <c r="BY254" i="3"/>
  <c r="BY246" i="3"/>
  <c r="BT299" i="3"/>
  <c r="BT277" i="3"/>
  <c r="BT257" i="3"/>
  <c r="BY301" i="3"/>
  <c r="BY293" i="3"/>
  <c r="BY285" i="3"/>
  <c r="BY277" i="3"/>
  <c r="BY269" i="3"/>
  <c r="BY261" i="3"/>
  <c r="BY253" i="3"/>
  <c r="BT298" i="3"/>
  <c r="BT290" i="3"/>
  <c r="BT282" i="3"/>
  <c r="BT274" i="3"/>
  <c r="BT266" i="3"/>
  <c r="BT258" i="3"/>
  <c r="BT250" i="3"/>
  <c r="BT242" i="3"/>
  <c r="BT296" i="3"/>
  <c r="BT288" i="3"/>
  <c r="BT280" i="3"/>
  <c r="BT272" i="3"/>
  <c r="BT264" i="3"/>
  <c r="BT256" i="3"/>
  <c r="BT248" i="3"/>
  <c r="BT295" i="3"/>
  <c r="BT287" i="3"/>
  <c r="BT279" i="3"/>
  <c r="BT271" i="3"/>
  <c r="BT263" i="3"/>
  <c r="BT255" i="3"/>
  <c r="BT247" i="3"/>
  <c r="BO289" i="3"/>
  <c r="BT302" i="3"/>
  <c r="BT294" i="3"/>
  <c r="BT286" i="3"/>
  <c r="BT278" i="3"/>
  <c r="BT270" i="3"/>
  <c r="BT262" i="3"/>
  <c r="BT254" i="3"/>
  <c r="BT246" i="3"/>
  <c r="BO265" i="3"/>
  <c r="BT300" i="3"/>
  <c r="BT292" i="3"/>
  <c r="BT284" i="3"/>
  <c r="BT276" i="3"/>
  <c r="BT268" i="3"/>
  <c r="BT260" i="3"/>
  <c r="BT252" i="3"/>
  <c r="BE153" i="3"/>
  <c r="BE129" i="3"/>
  <c r="BO267" i="3"/>
  <c r="BE109" i="3"/>
  <c r="BE240" i="3"/>
  <c r="BE89" i="3"/>
  <c r="BO296" i="3"/>
  <c r="BO264" i="3"/>
  <c r="BE217" i="3"/>
  <c r="BE57" i="3"/>
  <c r="BO256" i="3"/>
  <c r="BE216" i="3"/>
  <c r="BE25" i="3"/>
  <c r="BJ299" i="3"/>
  <c r="BO288" i="3"/>
  <c r="BO251" i="3"/>
  <c r="BE185" i="3"/>
  <c r="BE24" i="3"/>
  <c r="BO283" i="3"/>
  <c r="BO248" i="3"/>
  <c r="BE169" i="3"/>
  <c r="BO275" i="3"/>
  <c r="BO243" i="3"/>
  <c r="BJ280" i="3"/>
  <c r="BE213" i="3"/>
  <c r="BE152" i="3"/>
  <c r="BE88" i="3"/>
  <c r="BE16" i="3"/>
  <c r="BJ297" i="3"/>
  <c r="BJ275" i="3"/>
  <c r="BJ256" i="3"/>
  <c r="BO281" i="3"/>
  <c r="BO259" i="3"/>
  <c r="BJ257" i="3"/>
  <c r="BE197" i="3"/>
  <c r="BE144" i="3"/>
  <c r="BE80" i="3"/>
  <c r="BJ296" i="3"/>
  <c r="BJ273" i="3"/>
  <c r="BJ251" i="3"/>
  <c r="BO299" i="3"/>
  <c r="BO280" i="3"/>
  <c r="BO257" i="3"/>
  <c r="BE193" i="3"/>
  <c r="BE133" i="3"/>
  <c r="BE69" i="3"/>
  <c r="BJ291" i="3"/>
  <c r="BJ272" i="3"/>
  <c r="BJ249" i="3"/>
  <c r="BJ248" i="3"/>
  <c r="BJ289" i="3"/>
  <c r="BJ267" i="3"/>
  <c r="BE237" i="3"/>
  <c r="BE176" i="3"/>
  <c r="BE128" i="3"/>
  <c r="BE48" i="3"/>
  <c r="BJ288" i="3"/>
  <c r="BJ265" i="3"/>
  <c r="BJ243" i="3"/>
  <c r="BO291" i="3"/>
  <c r="BO272" i="3"/>
  <c r="BO249" i="3"/>
  <c r="BE229" i="3"/>
  <c r="BE173" i="3"/>
  <c r="BE112" i="3"/>
  <c r="BE37" i="3"/>
  <c r="BJ283" i="3"/>
  <c r="BJ264" i="3"/>
  <c r="BJ281" i="3"/>
  <c r="BJ259" i="3"/>
  <c r="BE233" i="3"/>
  <c r="BE192" i="3"/>
  <c r="BE149" i="3"/>
  <c r="BE101" i="3"/>
  <c r="BE45" i="3"/>
  <c r="BJ298" i="3"/>
  <c r="BJ290" i="3"/>
  <c r="BJ282" i="3"/>
  <c r="BJ274" i="3"/>
  <c r="BJ266" i="3"/>
  <c r="BJ258" i="3"/>
  <c r="BJ250" i="3"/>
  <c r="BJ242" i="3"/>
  <c r="BO298" i="3"/>
  <c r="BO290" i="3"/>
  <c r="BO282" i="3"/>
  <c r="BO274" i="3"/>
  <c r="BO266" i="3"/>
  <c r="BO258" i="3"/>
  <c r="BO250" i="3"/>
  <c r="BO242" i="3"/>
  <c r="BJ295" i="3"/>
  <c r="BJ287" i="3"/>
  <c r="BJ279" i="3"/>
  <c r="BJ271" i="3"/>
  <c r="BJ263" i="3"/>
  <c r="BJ255" i="3"/>
  <c r="BJ247" i="3"/>
  <c r="BO295" i="3"/>
  <c r="BO287" i="3"/>
  <c r="BO279" i="3"/>
  <c r="BO271" i="3"/>
  <c r="BO263" i="3"/>
  <c r="BO255" i="3"/>
  <c r="BO247" i="3"/>
  <c r="BJ302" i="3"/>
  <c r="BJ294" i="3"/>
  <c r="BJ286" i="3"/>
  <c r="BJ278" i="3"/>
  <c r="BJ270" i="3"/>
  <c r="BJ262" i="3"/>
  <c r="BJ254" i="3"/>
  <c r="BJ246" i="3"/>
  <c r="BO302" i="3"/>
  <c r="BO294" i="3"/>
  <c r="BO286" i="3"/>
  <c r="BO278" i="3"/>
  <c r="BO270" i="3"/>
  <c r="BO262" i="3"/>
  <c r="BO254" i="3"/>
  <c r="BO246" i="3"/>
  <c r="BE208" i="3"/>
  <c r="BE165" i="3"/>
  <c r="BE121" i="3"/>
  <c r="BE65" i="3"/>
  <c r="BE5" i="3"/>
  <c r="BJ301" i="3"/>
  <c r="BJ293" i="3"/>
  <c r="BJ285" i="3"/>
  <c r="BJ277" i="3"/>
  <c r="BJ269" i="3"/>
  <c r="BJ261" i="3"/>
  <c r="BJ253" i="3"/>
  <c r="BJ245" i="3"/>
  <c r="BO301" i="3"/>
  <c r="BO293" i="3"/>
  <c r="BO285" i="3"/>
  <c r="BO277" i="3"/>
  <c r="BO269" i="3"/>
  <c r="BO261" i="3"/>
  <c r="BO253" i="3"/>
  <c r="BO245" i="3"/>
  <c r="BJ300" i="3"/>
  <c r="BJ292" i="3"/>
  <c r="BJ284" i="3"/>
  <c r="BJ276" i="3"/>
  <c r="BJ268" i="3"/>
  <c r="BJ260" i="3"/>
  <c r="BJ252" i="3"/>
  <c r="BO300" i="3"/>
  <c r="BO292" i="3"/>
  <c r="BO284" i="3"/>
  <c r="BO276" i="3"/>
  <c r="BO268" i="3"/>
  <c r="BO260" i="3"/>
  <c r="BO252" i="3"/>
  <c r="BE105" i="3"/>
  <c r="BE85" i="3"/>
  <c r="BE64" i="3"/>
  <c r="BE41" i="3"/>
  <c r="BE21" i="3"/>
  <c r="BE232" i="3"/>
  <c r="BE209" i="3"/>
  <c r="BE189" i="3"/>
  <c r="BE168" i="3"/>
  <c r="BE145" i="3"/>
  <c r="BE125" i="3"/>
  <c r="BE104" i="3"/>
  <c r="BE81" i="3"/>
  <c r="BE61" i="3"/>
  <c r="BE40" i="3"/>
  <c r="BE17" i="3"/>
  <c r="BE225" i="3"/>
  <c r="BE205" i="3"/>
  <c r="BE184" i="3"/>
  <c r="BE161" i="3"/>
  <c r="BE141" i="3"/>
  <c r="BE120" i="3"/>
  <c r="BE97" i="3"/>
  <c r="BE77" i="3"/>
  <c r="BE56" i="3"/>
  <c r="BE33" i="3"/>
  <c r="BE13" i="3"/>
  <c r="BE224" i="3"/>
  <c r="BE201" i="3"/>
  <c r="BE181" i="3"/>
  <c r="BE160" i="3"/>
  <c r="BE137" i="3"/>
  <c r="BE117" i="3"/>
  <c r="BE96" i="3"/>
  <c r="BE73" i="3"/>
  <c r="BE53" i="3"/>
  <c r="BE32" i="3"/>
  <c r="BE9" i="3"/>
  <c r="BE241" i="3"/>
  <c r="BE221" i="3"/>
  <c r="BE200" i="3"/>
  <c r="BE177" i="3"/>
  <c r="BE157" i="3"/>
  <c r="BE136" i="3"/>
  <c r="BE113" i="3"/>
  <c r="BE93" i="3"/>
  <c r="BE72" i="3"/>
  <c r="BE49" i="3"/>
  <c r="BE29" i="3"/>
  <c r="BE8" i="3"/>
  <c r="BE239" i="3"/>
  <c r="BE231" i="3"/>
  <c r="BE223" i="3"/>
  <c r="BE215" i="3"/>
  <c r="BE207" i="3"/>
  <c r="BE199" i="3"/>
  <c r="BE191" i="3"/>
  <c r="BE183" i="3"/>
  <c r="BE175" i="3"/>
  <c r="BE167" i="3"/>
  <c r="BE159" i="3"/>
  <c r="BE151" i="3"/>
  <c r="BE143" i="3"/>
  <c r="BE135" i="3"/>
  <c r="BE127" i="3"/>
  <c r="BE119" i="3"/>
  <c r="BE111" i="3"/>
  <c r="BE103" i="3"/>
  <c r="BE95" i="3"/>
  <c r="BE87" i="3"/>
  <c r="BE79" i="3"/>
  <c r="BE71" i="3"/>
  <c r="BE63" i="3"/>
  <c r="BE55" i="3"/>
  <c r="BE47" i="3"/>
  <c r="BE39" i="3"/>
  <c r="BE31" i="3"/>
  <c r="BE23" i="3"/>
  <c r="BE15" i="3"/>
  <c r="BE7" i="3"/>
  <c r="BE238" i="3"/>
  <c r="BE230" i="3"/>
  <c r="BE222" i="3"/>
  <c r="BE214" i="3"/>
  <c r="BE206" i="3"/>
  <c r="BE198" i="3"/>
  <c r="BE190" i="3"/>
  <c r="BE182" i="3"/>
  <c r="BE174" i="3"/>
  <c r="BE166" i="3"/>
  <c r="BE158" i="3"/>
  <c r="BE150" i="3"/>
  <c r="BE142" i="3"/>
  <c r="BE134" i="3"/>
  <c r="BE126" i="3"/>
  <c r="BE118" i="3"/>
  <c r="BE110" i="3"/>
  <c r="BE102" i="3"/>
  <c r="BE94" i="3"/>
  <c r="BE86" i="3"/>
  <c r="BE78" i="3"/>
  <c r="BE70" i="3"/>
  <c r="BE62" i="3"/>
  <c r="BE54" i="3"/>
  <c r="BE46" i="3"/>
  <c r="BE38" i="3"/>
  <c r="BE30" i="3"/>
  <c r="BE22" i="3"/>
  <c r="BE14" i="3"/>
  <c r="BE6" i="3"/>
  <c r="BE236" i="3"/>
  <c r="BE228" i="3"/>
  <c r="BE220" i="3"/>
  <c r="BE212" i="3"/>
  <c r="BE204" i="3"/>
  <c r="BE196" i="3"/>
  <c r="BE188" i="3"/>
  <c r="BE180" i="3"/>
  <c r="BE172" i="3"/>
  <c r="BE164" i="3"/>
  <c r="BE156" i="3"/>
  <c r="BE148" i="3"/>
  <c r="BE140" i="3"/>
  <c r="BE132" i="3"/>
  <c r="BE124" i="3"/>
  <c r="BE116" i="3"/>
  <c r="BE108" i="3"/>
  <c r="BE100" i="3"/>
  <c r="BE92" i="3"/>
  <c r="BE84" i="3"/>
  <c r="BE76" i="3"/>
  <c r="BE68" i="3"/>
  <c r="BE60" i="3"/>
  <c r="BE52" i="3"/>
  <c r="BE44" i="3"/>
  <c r="BE36" i="3"/>
  <c r="BE28" i="3"/>
  <c r="BE20" i="3"/>
  <c r="BE12" i="3"/>
  <c r="BE4" i="3"/>
  <c r="BE235" i="3"/>
  <c r="BE227" i="3"/>
  <c r="BE219" i="3"/>
  <c r="BE211" i="3"/>
  <c r="BE203" i="3"/>
  <c r="BE195" i="3"/>
  <c r="BE187" i="3"/>
  <c r="BE179" i="3"/>
  <c r="BE171" i="3"/>
  <c r="BE163" i="3"/>
  <c r="BE155" i="3"/>
  <c r="BE147" i="3"/>
  <c r="BE139" i="3"/>
  <c r="BE131" i="3"/>
  <c r="BE123" i="3"/>
  <c r="BE115" i="3"/>
  <c r="BE107" i="3"/>
  <c r="BE99" i="3"/>
  <c r="BE91" i="3"/>
  <c r="BE83" i="3"/>
  <c r="BE75" i="3"/>
  <c r="BE67" i="3"/>
  <c r="BE59" i="3"/>
  <c r="BE51" i="3"/>
  <c r="BE43" i="3"/>
  <c r="BE35" i="3"/>
  <c r="BE27" i="3"/>
  <c r="BE19" i="3"/>
  <c r="BE11" i="3"/>
  <c r="BE242" i="3"/>
  <c r="BE234" i="3"/>
  <c r="BE226" i="3"/>
  <c r="BE218" i="3"/>
  <c r="BE210" i="3"/>
  <c r="BE202" i="3"/>
  <c r="BE194" i="3"/>
  <c r="BE186" i="3"/>
  <c r="BE178" i="3"/>
  <c r="BE170" i="3"/>
  <c r="BE162" i="3"/>
  <c r="BE154" i="3"/>
  <c r="BE146" i="3"/>
  <c r="BE138" i="3"/>
  <c r="BE130" i="3"/>
  <c r="BE122" i="3"/>
  <c r="BE114" i="3"/>
  <c r="BE106" i="3"/>
  <c r="BE98" i="3"/>
  <c r="BE90" i="3"/>
  <c r="BE82" i="3"/>
  <c r="BE74" i="3"/>
  <c r="BE66" i="3"/>
  <c r="BE58" i="3"/>
  <c r="BE50" i="3"/>
  <c r="BE42" i="3"/>
  <c r="BE34" i="3"/>
  <c r="BE26" i="3"/>
  <c r="BE18" i="3"/>
  <c r="CN76" i="3" l="1"/>
  <c r="CN184" i="3"/>
  <c r="CN128" i="3"/>
  <c r="CN219" i="3"/>
  <c r="CN239" i="3"/>
  <c r="CN163" i="3"/>
  <c r="CN183" i="3"/>
  <c r="CN35" i="3"/>
  <c r="CN55" i="3"/>
  <c r="CN218" i="3"/>
  <c r="CN217" i="3"/>
  <c r="CN220" i="3"/>
  <c r="CN89" i="3"/>
  <c r="CN12" i="3"/>
  <c r="CN73" i="3"/>
  <c r="CN150" i="3"/>
  <c r="CN181" i="3"/>
  <c r="CN28" i="3"/>
  <c r="CN44" i="3"/>
  <c r="CN171" i="3"/>
  <c r="CN27" i="3"/>
  <c r="CN81" i="3"/>
  <c r="CN136" i="3"/>
  <c r="CN231" i="3"/>
  <c r="CN47" i="3"/>
  <c r="CN102" i="3"/>
  <c r="CN165" i="3"/>
  <c r="CN196" i="3"/>
  <c r="CN155" i="3"/>
  <c r="CN209" i="3"/>
  <c r="CN25" i="3"/>
  <c r="CN120" i="3"/>
  <c r="CN175" i="3"/>
  <c r="CN230" i="3"/>
  <c r="CN86" i="3"/>
  <c r="CN85" i="3"/>
  <c r="CN148" i="3"/>
  <c r="CN34" i="3"/>
  <c r="CN18" i="3"/>
  <c r="CN107" i="3"/>
  <c r="CN201" i="3"/>
  <c r="CN17" i="3"/>
  <c r="CN72" i="3"/>
  <c r="CN167" i="3"/>
  <c r="CN222" i="3"/>
  <c r="CN38" i="3"/>
  <c r="CN77" i="3"/>
  <c r="CN39" i="3"/>
  <c r="CN94" i="3"/>
  <c r="CN93" i="3"/>
  <c r="CN180" i="3"/>
  <c r="CN226" i="3"/>
  <c r="CN50" i="3"/>
  <c r="CN99" i="3"/>
  <c r="CN153" i="3"/>
  <c r="CN9" i="3"/>
  <c r="CN64" i="3"/>
  <c r="CN119" i="3"/>
  <c r="CN214" i="3"/>
  <c r="CN30" i="3"/>
  <c r="CN212" i="3"/>
  <c r="CN4" i="3"/>
  <c r="CN235" i="3"/>
  <c r="CN91" i="3"/>
  <c r="CN145" i="3"/>
  <c r="CN200" i="3"/>
  <c r="CN56" i="3"/>
  <c r="CN111" i="3"/>
  <c r="CN166" i="3"/>
  <c r="CN22" i="3"/>
  <c r="CN186" i="3"/>
  <c r="CN36" i="3"/>
  <c r="CN227" i="3"/>
  <c r="CN43" i="3"/>
  <c r="CN137" i="3"/>
  <c r="CN192" i="3"/>
  <c r="CN8" i="3"/>
  <c r="CN103" i="3"/>
  <c r="CN158" i="3"/>
  <c r="CN197" i="3"/>
  <c r="CN26" i="3"/>
  <c r="CN60" i="3"/>
  <c r="CN66" i="3"/>
  <c r="CN68" i="3"/>
  <c r="CN108" i="3"/>
  <c r="CN82" i="3"/>
  <c r="CN211" i="3"/>
  <c r="CN147" i="3"/>
  <c r="CN83" i="3"/>
  <c r="CN19" i="3"/>
  <c r="CN193" i="3"/>
  <c r="CN129" i="3"/>
  <c r="CN65" i="3"/>
  <c r="CN240" i="3"/>
  <c r="CN176" i="3"/>
  <c r="CN112" i="3"/>
  <c r="CN48" i="3"/>
  <c r="CN223" i="3"/>
  <c r="CN159" i="3"/>
  <c r="CN95" i="3"/>
  <c r="CN31" i="3"/>
  <c r="CN206" i="3"/>
  <c r="CN142" i="3"/>
  <c r="CN78" i="3"/>
  <c r="CN6" i="3"/>
  <c r="CN157" i="3"/>
  <c r="CN69" i="3"/>
  <c r="CN20" i="3"/>
  <c r="CN58" i="3"/>
  <c r="CN92" i="3"/>
  <c r="CN98" i="3"/>
  <c r="CN100" i="3"/>
  <c r="CN140" i="3"/>
  <c r="CN114" i="3"/>
  <c r="CN203" i="3"/>
  <c r="CN139" i="3"/>
  <c r="CN75" i="3"/>
  <c r="CN11" i="3"/>
  <c r="CN185" i="3"/>
  <c r="CN121" i="3"/>
  <c r="CN57" i="3"/>
  <c r="CN232" i="3"/>
  <c r="CN168" i="3"/>
  <c r="CN104" i="3"/>
  <c r="CN40" i="3"/>
  <c r="CN215" i="3"/>
  <c r="CN151" i="3"/>
  <c r="CN87" i="3"/>
  <c r="CN23" i="3"/>
  <c r="CN198" i="3"/>
  <c r="CN134" i="3"/>
  <c r="CN70" i="3"/>
  <c r="CN229" i="3"/>
  <c r="CN149" i="3"/>
  <c r="CN37" i="3"/>
  <c r="CN52" i="3"/>
  <c r="CN90" i="3"/>
  <c r="CN124" i="3"/>
  <c r="CN130" i="3"/>
  <c r="CN132" i="3"/>
  <c r="CN172" i="3"/>
  <c r="CN146" i="3"/>
  <c r="CN195" i="3"/>
  <c r="CN131" i="3"/>
  <c r="CN67" i="3"/>
  <c r="CN241" i="3"/>
  <c r="CN177" i="3"/>
  <c r="CN113" i="3"/>
  <c r="CN49" i="3"/>
  <c r="CN224" i="3"/>
  <c r="CN160" i="3"/>
  <c r="CN96" i="3"/>
  <c r="CN32" i="3"/>
  <c r="CN207" i="3"/>
  <c r="CN143" i="3"/>
  <c r="CN79" i="3"/>
  <c r="CN15" i="3"/>
  <c r="CN190" i="3"/>
  <c r="CN126" i="3"/>
  <c r="CN62" i="3"/>
  <c r="CN221" i="3"/>
  <c r="CN141" i="3"/>
  <c r="CN84" i="3"/>
  <c r="CN122" i="3"/>
  <c r="CN156" i="3"/>
  <c r="CN162" i="3"/>
  <c r="CN164" i="3"/>
  <c r="CN204" i="3"/>
  <c r="CN178" i="3"/>
  <c r="CN187" i="3"/>
  <c r="CN123" i="3"/>
  <c r="CN59" i="3"/>
  <c r="CN233" i="3"/>
  <c r="CN169" i="3"/>
  <c r="CN105" i="3"/>
  <c r="CN41" i="3"/>
  <c r="CN216" i="3"/>
  <c r="CN152" i="3"/>
  <c r="CN88" i="3"/>
  <c r="CN24" i="3"/>
  <c r="CN199" i="3"/>
  <c r="CN135" i="3"/>
  <c r="CN71" i="3"/>
  <c r="CN7" i="3"/>
  <c r="CN182" i="3"/>
  <c r="CN118" i="3"/>
  <c r="CN54" i="3"/>
  <c r="CN213" i="3"/>
  <c r="CN133" i="3"/>
  <c r="CI103" i="3"/>
  <c r="CN116" i="3"/>
  <c r="CN154" i="3"/>
  <c r="CN188" i="3"/>
  <c r="CN194" i="3"/>
  <c r="CN228" i="3"/>
  <c r="CN236" i="3"/>
  <c r="CN210" i="3"/>
  <c r="CN179" i="3"/>
  <c r="CN115" i="3"/>
  <c r="CN51" i="3"/>
  <c r="CN225" i="3"/>
  <c r="CN161" i="3"/>
  <c r="CN97" i="3"/>
  <c r="CN33" i="3"/>
  <c r="CN208" i="3"/>
  <c r="CN144" i="3"/>
  <c r="CN80" i="3"/>
  <c r="CN16" i="3"/>
  <c r="CN191" i="3"/>
  <c r="CN127" i="3"/>
  <c r="CN63" i="3"/>
  <c r="CN238" i="3"/>
  <c r="CN174" i="3"/>
  <c r="CN110" i="3"/>
  <c r="CN46" i="3"/>
  <c r="CN205" i="3"/>
  <c r="CN101" i="3"/>
  <c r="CI143" i="3"/>
  <c r="CI159" i="3"/>
  <c r="CI50" i="3"/>
  <c r="CI90" i="3"/>
  <c r="CN29" i="3"/>
  <c r="CI42" i="3"/>
  <c r="CI218" i="3"/>
  <c r="CI13" i="3"/>
  <c r="CI234" i="3"/>
  <c r="CN234" i="3"/>
  <c r="CN10" i="3"/>
  <c r="CN42" i="3"/>
  <c r="CN74" i="3"/>
  <c r="CN138" i="3"/>
  <c r="CN106" i="3"/>
  <c r="CN170" i="3"/>
  <c r="CN202" i="3"/>
  <c r="CN13" i="3"/>
  <c r="CN5" i="3"/>
  <c r="CN14" i="3"/>
  <c r="CN189" i="3"/>
  <c r="CN125" i="3"/>
  <c r="CN61" i="3"/>
  <c r="CN117" i="3"/>
  <c r="CN53" i="3"/>
  <c r="CN237" i="3"/>
  <c r="CN173" i="3"/>
  <c r="CN109" i="3"/>
  <c r="CN45" i="3"/>
  <c r="CI15" i="3"/>
  <c r="CI167" i="3"/>
  <c r="CI106" i="3"/>
  <c r="CI31" i="3"/>
  <c r="CI207" i="3"/>
  <c r="CI114" i="3"/>
  <c r="CI39" i="3"/>
  <c r="CI223" i="3"/>
  <c r="CI154" i="3"/>
  <c r="CI79" i="3"/>
  <c r="CI231" i="3"/>
  <c r="CI170" i="3"/>
  <c r="BG85" i="7"/>
  <c r="BG84" i="7"/>
  <c r="CI95" i="3"/>
  <c r="CI26" i="3"/>
  <c r="CI178" i="3"/>
  <c r="CI23" i="3"/>
  <c r="CI87" i="3"/>
  <c r="CI151" i="3"/>
  <c r="CI215" i="3"/>
  <c r="CI34" i="3"/>
  <c r="CI98" i="3"/>
  <c r="CI162" i="3"/>
  <c r="CI5" i="3"/>
  <c r="CI6" i="3"/>
  <c r="CI20" i="3"/>
  <c r="CI33" i="3"/>
  <c r="CI45" i="3"/>
  <c r="CI56" i="3"/>
  <c r="CI67" i="3"/>
  <c r="CI77" i="3"/>
  <c r="CI88" i="3"/>
  <c r="CI99" i="3"/>
  <c r="CI109" i="3"/>
  <c r="CI120" i="3"/>
  <c r="CI131" i="3"/>
  <c r="CI141" i="3"/>
  <c r="CI152" i="3"/>
  <c r="CI163" i="3"/>
  <c r="CI173" i="3"/>
  <c r="CI184" i="3"/>
  <c r="CI195" i="3"/>
  <c r="CI205" i="3"/>
  <c r="CI216" i="3"/>
  <c r="CI227" i="3"/>
  <c r="CI237" i="3"/>
  <c r="CI53" i="3"/>
  <c r="CI128" i="3"/>
  <c r="CI192" i="3"/>
  <c r="CI224" i="3"/>
  <c r="CI44" i="3"/>
  <c r="CI54" i="3"/>
  <c r="CI86" i="3"/>
  <c r="CI108" i="3"/>
  <c r="CI150" i="3"/>
  <c r="CI182" i="3"/>
  <c r="CI214" i="3"/>
  <c r="CI225" i="3"/>
  <c r="CI9" i="3"/>
  <c r="CI22" i="3"/>
  <c r="CI35" i="3"/>
  <c r="CI46" i="3"/>
  <c r="CI57" i="3"/>
  <c r="CI68" i="3"/>
  <c r="CI78" i="3"/>
  <c r="CI89" i="3"/>
  <c r="CI100" i="3"/>
  <c r="CI110" i="3"/>
  <c r="CI121" i="3"/>
  <c r="CI132" i="3"/>
  <c r="CI142" i="3"/>
  <c r="CI153" i="3"/>
  <c r="CI164" i="3"/>
  <c r="CI174" i="3"/>
  <c r="CI185" i="3"/>
  <c r="CI196" i="3"/>
  <c r="CI206" i="3"/>
  <c r="CI217" i="3"/>
  <c r="CI228" i="3"/>
  <c r="CI238" i="3"/>
  <c r="CI43" i="3"/>
  <c r="CI11" i="3"/>
  <c r="CI24" i="3"/>
  <c r="CI36" i="3"/>
  <c r="CI48" i="3"/>
  <c r="CI59" i="3"/>
  <c r="CI69" i="3"/>
  <c r="CI80" i="3"/>
  <c r="CI91" i="3"/>
  <c r="CI101" i="3"/>
  <c r="CI112" i="3"/>
  <c r="CI123" i="3"/>
  <c r="CI133" i="3"/>
  <c r="CI144" i="3"/>
  <c r="CI155" i="3"/>
  <c r="CI165" i="3"/>
  <c r="CI176" i="3"/>
  <c r="CI187" i="3"/>
  <c r="CI197" i="3"/>
  <c r="CI208" i="3"/>
  <c r="CI219" i="3"/>
  <c r="CI229" i="3"/>
  <c r="CI240" i="3"/>
  <c r="CI30" i="3"/>
  <c r="CI75" i="3"/>
  <c r="CI96" i="3"/>
  <c r="CI117" i="3"/>
  <c r="CI149" i="3"/>
  <c r="CI181" i="3"/>
  <c r="CI213" i="3"/>
  <c r="CI4" i="3"/>
  <c r="CI76" i="3"/>
  <c r="CI118" i="3"/>
  <c r="CI161" i="3"/>
  <c r="CI193" i="3"/>
  <c r="CI236" i="3"/>
  <c r="CI12" i="3"/>
  <c r="CI25" i="3"/>
  <c r="CI38" i="3"/>
  <c r="CI49" i="3"/>
  <c r="CI60" i="3"/>
  <c r="CI70" i="3"/>
  <c r="CI81" i="3"/>
  <c r="CI92" i="3"/>
  <c r="CI102" i="3"/>
  <c r="CI113" i="3"/>
  <c r="CI124" i="3"/>
  <c r="CI134" i="3"/>
  <c r="CI145" i="3"/>
  <c r="CI156" i="3"/>
  <c r="CI166" i="3"/>
  <c r="CI177" i="3"/>
  <c r="CI188" i="3"/>
  <c r="CI198" i="3"/>
  <c r="CI209" i="3"/>
  <c r="CI220" i="3"/>
  <c r="CI230" i="3"/>
  <c r="CI241" i="3"/>
  <c r="CI17" i="3"/>
  <c r="CI85" i="3"/>
  <c r="CI107" i="3"/>
  <c r="CI139" i="3"/>
  <c r="CI171" i="3"/>
  <c r="CI235" i="3"/>
  <c r="CI32" i="3"/>
  <c r="CI97" i="3"/>
  <c r="CI140" i="3"/>
  <c r="CI14" i="3"/>
  <c r="CI27" i="3"/>
  <c r="CI40" i="3"/>
  <c r="CI51" i="3"/>
  <c r="CI61" i="3"/>
  <c r="CI72" i="3"/>
  <c r="CI83" i="3"/>
  <c r="CI93" i="3"/>
  <c r="CI104" i="3"/>
  <c r="CI115" i="3"/>
  <c r="CI125" i="3"/>
  <c r="CI136" i="3"/>
  <c r="CI147" i="3"/>
  <c r="CI157" i="3"/>
  <c r="CI168" i="3"/>
  <c r="CI179" i="3"/>
  <c r="CI189" i="3"/>
  <c r="CI200" i="3"/>
  <c r="CI211" i="3"/>
  <c r="CI221" i="3"/>
  <c r="CI232" i="3"/>
  <c r="CI16" i="3"/>
  <c r="CI28" i="3"/>
  <c r="CI41" i="3"/>
  <c r="CI52" i="3"/>
  <c r="CI62" i="3"/>
  <c r="CI73" i="3"/>
  <c r="CI84" i="3"/>
  <c r="CI94" i="3"/>
  <c r="CI105" i="3"/>
  <c r="CI116" i="3"/>
  <c r="CI126" i="3"/>
  <c r="CI137" i="3"/>
  <c r="CI148" i="3"/>
  <c r="CI158" i="3"/>
  <c r="CI169" i="3"/>
  <c r="CI180" i="3"/>
  <c r="CI190" i="3"/>
  <c r="CI201" i="3"/>
  <c r="CI212" i="3"/>
  <c r="CI222" i="3"/>
  <c r="CI233" i="3"/>
  <c r="CI64" i="3"/>
  <c r="CI160" i="3"/>
  <c r="CI203" i="3"/>
  <c r="CI19" i="3"/>
  <c r="CI65" i="3"/>
  <c r="CI129" i="3"/>
  <c r="CI172" i="3"/>
  <c r="CI204" i="3"/>
  <c r="CI21" i="3"/>
  <c r="CI47" i="3"/>
  <c r="CI111" i="3"/>
  <c r="CI175" i="3"/>
  <c r="CI239" i="3"/>
  <c r="CI58" i="3"/>
  <c r="CI122" i="3"/>
  <c r="CI186" i="3"/>
  <c r="CI29" i="3"/>
  <c r="CI55" i="3"/>
  <c r="CI119" i="3"/>
  <c r="CI183" i="3"/>
  <c r="CI8" i="3"/>
  <c r="CI66" i="3"/>
  <c r="CI130" i="3"/>
  <c r="CI194" i="3"/>
  <c r="CI37" i="3"/>
  <c r="CI63" i="3"/>
  <c r="CI127" i="3"/>
  <c r="CI191" i="3"/>
  <c r="CI10" i="3"/>
  <c r="CI74" i="3"/>
  <c r="CI138" i="3"/>
  <c r="CI202" i="3"/>
  <c r="CI7" i="3"/>
  <c r="CI71" i="3"/>
  <c r="CI135" i="3"/>
  <c r="CI199" i="3"/>
  <c r="CI18" i="3"/>
  <c r="CI82" i="3"/>
  <c r="CI146" i="3"/>
  <c r="CI210" i="3"/>
  <c r="CD12" i="3"/>
  <c r="CD68" i="3"/>
  <c r="CD100" i="3"/>
  <c r="CD124" i="3"/>
  <c r="CD5" i="3"/>
  <c r="CD7" i="3"/>
  <c r="CD15" i="3"/>
  <c r="CD23" i="3"/>
  <c r="CD31" i="3"/>
  <c r="CD39" i="3"/>
  <c r="CD47" i="3"/>
  <c r="CD55" i="3"/>
  <c r="CD63" i="3"/>
  <c r="CD71" i="3"/>
  <c r="CD79" i="3"/>
  <c r="CD87" i="3"/>
  <c r="CD95" i="3"/>
  <c r="CD103" i="3"/>
  <c r="CD111" i="3"/>
  <c r="CD119" i="3"/>
  <c r="CD127" i="3"/>
  <c r="CD135" i="3"/>
  <c r="CD143" i="3"/>
  <c r="CD151" i="3"/>
  <c r="CD159" i="3"/>
  <c r="CD167" i="3"/>
  <c r="CD175" i="3"/>
  <c r="CD183" i="3"/>
  <c r="CD191" i="3"/>
  <c r="CD199" i="3"/>
  <c r="CD207" i="3"/>
  <c r="CD215" i="3"/>
  <c r="CD223" i="3"/>
  <c r="CD231" i="3"/>
  <c r="CD239" i="3"/>
  <c r="CD8" i="3"/>
  <c r="CD16" i="3"/>
  <c r="CD24" i="3"/>
  <c r="CD32" i="3"/>
  <c r="CD40" i="3"/>
  <c r="CD48" i="3"/>
  <c r="CD56" i="3"/>
  <c r="CD64" i="3"/>
  <c r="CD72" i="3"/>
  <c r="CD80" i="3"/>
  <c r="CD88" i="3"/>
  <c r="CD96" i="3"/>
  <c r="CD104" i="3"/>
  <c r="CD112" i="3"/>
  <c r="CD120" i="3"/>
  <c r="CD128" i="3"/>
  <c r="CD136" i="3"/>
  <c r="CD144" i="3"/>
  <c r="CD152" i="3"/>
  <c r="CD160" i="3"/>
  <c r="CD168" i="3"/>
  <c r="CD176" i="3"/>
  <c r="CD184" i="3"/>
  <c r="CD192" i="3"/>
  <c r="CD200" i="3"/>
  <c r="CD208" i="3"/>
  <c r="CD216" i="3"/>
  <c r="CD224" i="3"/>
  <c r="CD232" i="3"/>
  <c r="CD240" i="3"/>
  <c r="CD17" i="3"/>
  <c r="CD25" i="3"/>
  <c r="CD33" i="3"/>
  <c r="CD41" i="3"/>
  <c r="CD49" i="3"/>
  <c r="CD57" i="3"/>
  <c r="CD65" i="3"/>
  <c r="CD73" i="3"/>
  <c r="CD81" i="3"/>
  <c r="CD89" i="3"/>
  <c r="CD97" i="3"/>
  <c r="CD9" i="3"/>
  <c r="CD10" i="3"/>
  <c r="CD18" i="3"/>
  <c r="CD26" i="3"/>
  <c r="CD34" i="3"/>
  <c r="CD42" i="3"/>
  <c r="CD50" i="3"/>
  <c r="CD58" i="3"/>
  <c r="CD66" i="3"/>
  <c r="CD74" i="3"/>
  <c r="CD82" i="3"/>
  <c r="CD90" i="3"/>
  <c r="CD98" i="3"/>
  <c r="CD106" i="3"/>
  <c r="CD114" i="3"/>
  <c r="CD122" i="3"/>
  <c r="CD130" i="3"/>
  <c r="CD138" i="3"/>
  <c r="CD146" i="3"/>
  <c r="CD154" i="3"/>
  <c r="CD162" i="3"/>
  <c r="CD170" i="3"/>
  <c r="CD178" i="3"/>
  <c r="CD186" i="3"/>
  <c r="CD194" i="3"/>
  <c r="CD202" i="3"/>
  <c r="CD210" i="3"/>
  <c r="CD218" i="3"/>
  <c r="CD226" i="3"/>
  <c r="CD234" i="3"/>
  <c r="CD11" i="3"/>
  <c r="CD19" i="3"/>
  <c r="CD27" i="3"/>
  <c r="CD35" i="3"/>
  <c r="CD43" i="3"/>
  <c r="CD51" i="3"/>
  <c r="CD59" i="3"/>
  <c r="CD67" i="3"/>
  <c r="CD75" i="3"/>
  <c r="CD83" i="3"/>
  <c r="CD91" i="3"/>
  <c r="CD99" i="3"/>
  <c r="CD107" i="3"/>
  <c r="CD115" i="3"/>
  <c r="CD123" i="3"/>
  <c r="CD131" i="3"/>
  <c r="CD139" i="3"/>
  <c r="CD147" i="3"/>
  <c r="CD155" i="3"/>
  <c r="CD163" i="3"/>
  <c r="CD171" i="3"/>
  <c r="CD179" i="3"/>
  <c r="CD187" i="3"/>
  <c r="CD195" i="3"/>
  <c r="CD203" i="3"/>
  <c r="CD211" i="3"/>
  <c r="CD219" i="3"/>
  <c r="CD227" i="3"/>
  <c r="CD235" i="3"/>
  <c r="CD4" i="3"/>
  <c r="CD20" i="3"/>
  <c r="CD28" i="3"/>
  <c r="CD36" i="3"/>
  <c r="CD44" i="3"/>
  <c r="CD52" i="3"/>
  <c r="CD60" i="3"/>
  <c r="CD76" i="3"/>
  <c r="CD84" i="3"/>
  <c r="CD92" i="3"/>
  <c r="CD108" i="3"/>
  <c r="CD116" i="3"/>
  <c r="CD6" i="3"/>
  <c r="CD38" i="3"/>
  <c r="CD70" i="3"/>
  <c r="CD102" i="3"/>
  <c r="CD125" i="3"/>
  <c r="CD141" i="3"/>
  <c r="CD157" i="3"/>
  <c r="CD173" i="3"/>
  <c r="CD189" i="3"/>
  <c r="CD205" i="3"/>
  <c r="CD221" i="3"/>
  <c r="CD237" i="3"/>
  <c r="CD13" i="3"/>
  <c r="CD45" i="3"/>
  <c r="CD77" i="3"/>
  <c r="CD105" i="3"/>
  <c r="CD126" i="3"/>
  <c r="CD142" i="3"/>
  <c r="CD158" i="3"/>
  <c r="CD174" i="3"/>
  <c r="CD190" i="3"/>
  <c r="CD206" i="3"/>
  <c r="CD222" i="3"/>
  <c r="CD238" i="3"/>
  <c r="CD53" i="3"/>
  <c r="CD85" i="3"/>
  <c r="CD132" i="3"/>
  <c r="CD164" i="3"/>
  <c r="CD196" i="3"/>
  <c r="CD228" i="3"/>
  <c r="CD29" i="3"/>
  <c r="CD166" i="3"/>
  <c r="CD214" i="3"/>
  <c r="CD62" i="3"/>
  <c r="CD137" i="3"/>
  <c r="CD153" i="3"/>
  <c r="CD185" i="3"/>
  <c r="CD217" i="3"/>
  <c r="CD101" i="3"/>
  <c r="CD121" i="3"/>
  <c r="CD172" i="3"/>
  <c r="CD220" i="3"/>
  <c r="CD14" i="3"/>
  <c r="CD46" i="3"/>
  <c r="CD78" i="3"/>
  <c r="CD109" i="3"/>
  <c r="CD129" i="3"/>
  <c r="CD145" i="3"/>
  <c r="CD161" i="3"/>
  <c r="CD177" i="3"/>
  <c r="CD193" i="3"/>
  <c r="CD209" i="3"/>
  <c r="CD225" i="3"/>
  <c r="CD241" i="3"/>
  <c r="CD21" i="3"/>
  <c r="CD110" i="3"/>
  <c r="CD148" i="3"/>
  <c r="CD180" i="3"/>
  <c r="CD212" i="3"/>
  <c r="CD61" i="3"/>
  <c r="CD198" i="3"/>
  <c r="CD30" i="3"/>
  <c r="CD118" i="3"/>
  <c r="CD169" i="3"/>
  <c r="CD201" i="3"/>
  <c r="CD233" i="3"/>
  <c r="CD69" i="3"/>
  <c r="CD140" i="3"/>
  <c r="CD188" i="3"/>
  <c r="CD236" i="3"/>
  <c r="CD22" i="3"/>
  <c r="CD54" i="3"/>
  <c r="CD86" i="3"/>
  <c r="CD113" i="3"/>
  <c r="CD133" i="3"/>
  <c r="CD149" i="3"/>
  <c r="CD165" i="3"/>
  <c r="CD181" i="3"/>
  <c r="CD197" i="3"/>
  <c r="CD213" i="3"/>
  <c r="CD229" i="3"/>
  <c r="CD134" i="3"/>
  <c r="CD93" i="3"/>
  <c r="CD117" i="3"/>
  <c r="CD150" i="3"/>
  <c r="CD182" i="3"/>
  <c r="CD230" i="3"/>
  <c r="CD94" i="3"/>
  <c r="CD37" i="3"/>
  <c r="CD156" i="3"/>
  <c r="CD204" i="3"/>
  <c r="BY4" i="3"/>
  <c r="BY12" i="3"/>
  <c r="BY20" i="3"/>
  <c r="BY28" i="3"/>
  <c r="BY36" i="3"/>
  <c r="BY44" i="3"/>
  <c r="BY52" i="3"/>
  <c r="BY60" i="3"/>
  <c r="BY68" i="3"/>
  <c r="BY76" i="3"/>
  <c r="BY84" i="3"/>
  <c r="BY92" i="3"/>
  <c r="BY100" i="3"/>
  <c r="BY108" i="3"/>
  <c r="BY116" i="3"/>
  <c r="BY124" i="3"/>
  <c r="BY132" i="3"/>
  <c r="BY140" i="3"/>
  <c r="BY148" i="3"/>
  <c r="BY156" i="3"/>
  <c r="BY164" i="3"/>
  <c r="BY172" i="3"/>
  <c r="BY180" i="3"/>
  <c r="BY188" i="3"/>
  <c r="BY196" i="3"/>
  <c r="BY204" i="3"/>
  <c r="BY212" i="3"/>
  <c r="BY220" i="3"/>
  <c r="BY228" i="3"/>
  <c r="BY236" i="3"/>
  <c r="BY27" i="3"/>
  <c r="BY67" i="3"/>
  <c r="BY107" i="3"/>
  <c r="BY155" i="3"/>
  <c r="BY227" i="3"/>
  <c r="BY5" i="3"/>
  <c r="BY13" i="3"/>
  <c r="BY21" i="3"/>
  <c r="BY29" i="3"/>
  <c r="BY37" i="3"/>
  <c r="BY45" i="3"/>
  <c r="BY53" i="3"/>
  <c r="BY61" i="3"/>
  <c r="BY69" i="3"/>
  <c r="BY77" i="3"/>
  <c r="BY85" i="3"/>
  <c r="BY93" i="3"/>
  <c r="BY101" i="3"/>
  <c r="BY109" i="3"/>
  <c r="BY117" i="3"/>
  <c r="BY125" i="3"/>
  <c r="BY133" i="3"/>
  <c r="BY141" i="3"/>
  <c r="BY149" i="3"/>
  <c r="BY157" i="3"/>
  <c r="BY165" i="3"/>
  <c r="BY173" i="3"/>
  <c r="BY181" i="3"/>
  <c r="BY189" i="3"/>
  <c r="BY197" i="3"/>
  <c r="BY205" i="3"/>
  <c r="BY213" i="3"/>
  <c r="BY221" i="3"/>
  <c r="BY229" i="3"/>
  <c r="BY237" i="3"/>
  <c r="BY59" i="3"/>
  <c r="BY187" i="3"/>
  <c r="BY6" i="3"/>
  <c r="BY14" i="3"/>
  <c r="BY22" i="3"/>
  <c r="BY30" i="3"/>
  <c r="BY38" i="3"/>
  <c r="BY46" i="3"/>
  <c r="BY54" i="3"/>
  <c r="BY62" i="3"/>
  <c r="BY70" i="3"/>
  <c r="BY78" i="3"/>
  <c r="BY86" i="3"/>
  <c r="BY94" i="3"/>
  <c r="BY102" i="3"/>
  <c r="BY110" i="3"/>
  <c r="BY118" i="3"/>
  <c r="BY126" i="3"/>
  <c r="BY134" i="3"/>
  <c r="BY142" i="3"/>
  <c r="BY150" i="3"/>
  <c r="BY158" i="3"/>
  <c r="BY166" i="3"/>
  <c r="BY174" i="3"/>
  <c r="BY182" i="3"/>
  <c r="BY190" i="3"/>
  <c r="BY198" i="3"/>
  <c r="BY206" i="3"/>
  <c r="BY214" i="3"/>
  <c r="BY222" i="3"/>
  <c r="BY230" i="3"/>
  <c r="BY238" i="3"/>
  <c r="BY19" i="3"/>
  <c r="BY91" i="3"/>
  <c r="BY139" i="3"/>
  <c r="BY171" i="3"/>
  <c r="BY211" i="3"/>
  <c r="BY7" i="3"/>
  <c r="BY15" i="3"/>
  <c r="BY23" i="3"/>
  <c r="BY31" i="3"/>
  <c r="BY39" i="3"/>
  <c r="BY47" i="3"/>
  <c r="BY55" i="3"/>
  <c r="BY63" i="3"/>
  <c r="BY71" i="3"/>
  <c r="BY79" i="3"/>
  <c r="BY87" i="3"/>
  <c r="BY95" i="3"/>
  <c r="BY103" i="3"/>
  <c r="BY111" i="3"/>
  <c r="BY119" i="3"/>
  <c r="BY127" i="3"/>
  <c r="BY135" i="3"/>
  <c r="BY143" i="3"/>
  <c r="BY151" i="3"/>
  <c r="BY159" i="3"/>
  <c r="BY167" i="3"/>
  <c r="BY175" i="3"/>
  <c r="BY183" i="3"/>
  <c r="BY191" i="3"/>
  <c r="BY199" i="3"/>
  <c r="BY207" i="3"/>
  <c r="BY215" i="3"/>
  <c r="BY223" i="3"/>
  <c r="BY231" i="3"/>
  <c r="BY239" i="3"/>
  <c r="BY43" i="3"/>
  <c r="BY99" i="3"/>
  <c r="BY123" i="3"/>
  <c r="BY147" i="3"/>
  <c r="BY203" i="3"/>
  <c r="BY8" i="3"/>
  <c r="BY16" i="3"/>
  <c r="BY24" i="3"/>
  <c r="BY32" i="3"/>
  <c r="BY40" i="3"/>
  <c r="BY48" i="3"/>
  <c r="BY56" i="3"/>
  <c r="BY64" i="3"/>
  <c r="BY72" i="3"/>
  <c r="BY80" i="3"/>
  <c r="BY88" i="3"/>
  <c r="BY96" i="3"/>
  <c r="BY104" i="3"/>
  <c r="BY112" i="3"/>
  <c r="BY120" i="3"/>
  <c r="BY128" i="3"/>
  <c r="BY136" i="3"/>
  <c r="BY144" i="3"/>
  <c r="BY152" i="3"/>
  <c r="BY160" i="3"/>
  <c r="BY168" i="3"/>
  <c r="BY176" i="3"/>
  <c r="BY184" i="3"/>
  <c r="BY192" i="3"/>
  <c r="BY200" i="3"/>
  <c r="BY208" i="3"/>
  <c r="BY216" i="3"/>
  <c r="BY224" i="3"/>
  <c r="BY232" i="3"/>
  <c r="BY240" i="3"/>
  <c r="BY51" i="3"/>
  <c r="BY195" i="3"/>
  <c r="BY9" i="3"/>
  <c r="BY17" i="3"/>
  <c r="BY25" i="3"/>
  <c r="BY33" i="3"/>
  <c r="BY41" i="3"/>
  <c r="BY49" i="3"/>
  <c r="BY57" i="3"/>
  <c r="BY65" i="3"/>
  <c r="BY73" i="3"/>
  <c r="BY81" i="3"/>
  <c r="BY89" i="3"/>
  <c r="BY97" i="3"/>
  <c r="BY105" i="3"/>
  <c r="BY113" i="3"/>
  <c r="BY121" i="3"/>
  <c r="BY129" i="3"/>
  <c r="BY137" i="3"/>
  <c r="BY145" i="3"/>
  <c r="BY153" i="3"/>
  <c r="BY161" i="3"/>
  <c r="BY169" i="3"/>
  <c r="BY177" i="3"/>
  <c r="BY185" i="3"/>
  <c r="BY193" i="3"/>
  <c r="BY201" i="3"/>
  <c r="BY209" i="3"/>
  <c r="BY217" i="3"/>
  <c r="BY225" i="3"/>
  <c r="BY233" i="3"/>
  <c r="BY241" i="3"/>
  <c r="BY35" i="3"/>
  <c r="BY75" i="3"/>
  <c r="BY115" i="3"/>
  <c r="BY163" i="3"/>
  <c r="BY235" i="3"/>
  <c r="BY10" i="3"/>
  <c r="BY18" i="3"/>
  <c r="BY26" i="3"/>
  <c r="BY34" i="3"/>
  <c r="BY42" i="3"/>
  <c r="BY50" i="3"/>
  <c r="BY58" i="3"/>
  <c r="BY66" i="3"/>
  <c r="BY74" i="3"/>
  <c r="BY82" i="3"/>
  <c r="BY90" i="3"/>
  <c r="BY98" i="3"/>
  <c r="BY106" i="3"/>
  <c r="BY114" i="3"/>
  <c r="BY122" i="3"/>
  <c r="BY130" i="3"/>
  <c r="BY138" i="3"/>
  <c r="BY146" i="3"/>
  <c r="BY154" i="3"/>
  <c r="BY162" i="3"/>
  <c r="BY170" i="3"/>
  <c r="BY178" i="3"/>
  <c r="BY186" i="3"/>
  <c r="BY194" i="3"/>
  <c r="BY202" i="3"/>
  <c r="BY210" i="3"/>
  <c r="BY218" i="3"/>
  <c r="BY226" i="3"/>
  <c r="BY234" i="3"/>
  <c r="BY11" i="3"/>
  <c r="BY83" i="3"/>
  <c r="BY131" i="3"/>
  <c r="BY179" i="3"/>
  <c r="BY219" i="3"/>
  <c r="BT4" i="3"/>
  <c r="BT12" i="3"/>
  <c r="BT20" i="3"/>
  <c r="BT28" i="3"/>
  <c r="BT36" i="3"/>
  <c r="BT44" i="3"/>
  <c r="BT52" i="3"/>
  <c r="BT60" i="3"/>
  <c r="BT68" i="3"/>
  <c r="BT76" i="3"/>
  <c r="BT84" i="3"/>
  <c r="BT92" i="3"/>
  <c r="BT100" i="3"/>
  <c r="BT108" i="3"/>
  <c r="BT116" i="3"/>
  <c r="BT124" i="3"/>
  <c r="BT132" i="3"/>
  <c r="BT140" i="3"/>
  <c r="BT148" i="3"/>
  <c r="BT156" i="3"/>
  <c r="BT164" i="3"/>
  <c r="BT172" i="3"/>
  <c r="BT180" i="3"/>
  <c r="BT188" i="3"/>
  <c r="BT196" i="3"/>
  <c r="BT204" i="3"/>
  <c r="BT212" i="3"/>
  <c r="BT220" i="3"/>
  <c r="BT228" i="3"/>
  <c r="BT236" i="3"/>
  <c r="BT131" i="3"/>
  <c r="BT5" i="3"/>
  <c r="BT13" i="3"/>
  <c r="BT21" i="3"/>
  <c r="BT29" i="3"/>
  <c r="BT37" i="3"/>
  <c r="BT45" i="3"/>
  <c r="BT53" i="3"/>
  <c r="BT61" i="3"/>
  <c r="BT69" i="3"/>
  <c r="BT77" i="3"/>
  <c r="BT85" i="3"/>
  <c r="BT93" i="3"/>
  <c r="BT101" i="3"/>
  <c r="BT109" i="3"/>
  <c r="BT117" i="3"/>
  <c r="BT125" i="3"/>
  <c r="BT133" i="3"/>
  <c r="BT141" i="3"/>
  <c r="BT149" i="3"/>
  <c r="BT157" i="3"/>
  <c r="BT165" i="3"/>
  <c r="BT173" i="3"/>
  <c r="BT181" i="3"/>
  <c r="BT189" i="3"/>
  <c r="BT197" i="3"/>
  <c r="BT205" i="3"/>
  <c r="BT213" i="3"/>
  <c r="BT221" i="3"/>
  <c r="BT229" i="3"/>
  <c r="BT237" i="3"/>
  <c r="BT91" i="3"/>
  <c r="BT6" i="3"/>
  <c r="BT14" i="3"/>
  <c r="BT22" i="3"/>
  <c r="BT30" i="3"/>
  <c r="BT38" i="3"/>
  <c r="BT46" i="3"/>
  <c r="BT54" i="3"/>
  <c r="BT62" i="3"/>
  <c r="BT70" i="3"/>
  <c r="BT78" i="3"/>
  <c r="BT86" i="3"/>
  <c r="BT94" i="3"/>
  <c r="BT102" i="3"/>
  <c r="BT110" i="3"/>
  <c r="BT118" i="3"/>
  <c r="BT126" i="3"/>
  <c r="BT134" i="3"/>
  <c r="BT142" i="3"/>
  <c r="BT150" i="3"/>
  <c r="BT158" i="3"/>
  <c r="BT166" i="3"/>
  <c r="BT174" i="3"/>
  <c r="BT182" i="3"/>
  <c r="BT190" i="3"/>
  <c r="BT198" i="3"/>
  <c r="BT206" i="3"/>
  <c r="BT214" i="3"/>
  <c r="BT222" i="3"/>
  <c r="BT230" i="3"/>
  <c r="BT238" i="3"/>
  <c r="BT107" i="3"/>
  <c r="BT7" i="3"/>
  <c r="BT15" i="3"/>
  <c r="BT23" i="3"/>
  <c r="BT31" i="3"/>
  <c r="BT39" i="3"/>
  <c r="BT47" i="3"/>
  <c r="BT55" i="3"/>
  <c r="BT63" i="3"/>
  <c r="BT71" i="3"/>
  <c r="BT79" i="3"/>
  <c r="BT87" i="3"/>
  <c r="BT95" i="3"/>
  <c r="BT103" i="3"/>
  <c r="BT111" i="3"/>
  <c r="BT119" i="3"/>
  <c r="BT127" i="3"/>
  <c r="BT135" i="3"/>
  <c r="BT143" i="3"/>
  <c r="BT151" i="3"/>
  <c r="BT159" i="3"/>
  <c r="BT167" i="3"/>
  <c r="BT175" i="3"/>
  <c r="BT183" i="3"/>
  <c r="BT191" i="3"/>
  <c r="BT199" i="3"/>
  <c r="BT207" i="3"/>
  <c r="BT215" i="3"/>
  <c r="BT223" i="3"/>
  <c r="BT231" i="3"/>
  <c r="BT239" i="3"/>
  <c r="BT211" i="3"/>
  <c r="BT8" i="3"/>
  <c r="BT16" i="3"/>
  <c r="BT24" i="3"/>
  <c r="BT32" i="3"/>
  <c r="BT40" i="3"/>
  <c r="BT48" i="3"/>
  <c r="BT56" i="3"/>
  <c r="BT64" i="3"/>
  <c r="BT72" i="3"/>
  <c r="BT80" i="3"/>
  <c r="BT88" i="3"/>
  <c r="BT96" i="3"/>
  <c r="BT104" i="3"/>
  <c r="BT112" i="3"/>
  <c r="BT120" i="3"/>
  <c r="BT128" i="3"/>
  <c r="BT136" i="3"/>
  <c r="BT144" i="3"/>
  <c r="BT152" i="3"/>
  <c r="BT160" i="3"/>
  <c r="BT168" i="3"/>
  <c r="BT176" i="3"/>
  <c r="BT184" i="3"/>
  <c r="BT192" i="3"/>
  <c r="BT200" i="3"/>
  <c r="BT208" i="3"/>
  <c r="BT216" i="3"/>
  <c r="BT224" i="3"/>
  <c r="BT232" i="3"/>
  <c r="BT240" i="3"/>
  <c r="BT115" i="3"/>
  <c r="BT9" i="3"/>
  <c r="BT17" i="3"/>
  <c r="BT25" i="3"/>
  <c r="BT33" i="3"/>
  <c r="BT41" i="3"/>
  <c r="BT49" i="3"/>
  <c r="BT57" i="3"/>
  <c r="BT65" i="3"/>
  <c r="BT73" i="3"/>
  <c r="BT81" i="3"/>
  <c r="BT89" i="3"/>
  <c r="BT97" i="3"/>
  <c r="BT105" i="3"/>
  <c r="BT113" i="3"/>
  <c r="BT121" i="3"/>
  <c r="BT129" i="3"/>
  <c r="BT137" i="3"/>
  <c r="BT145" i="3"/>
  <c r="BT153" i="3"/>
  <c r="BT161" i="3"/>
  <c r="BT169" i="3"/>
  <c r="BT177" i="3"/>
  <c r="BT185" i="3"/>
  <c r="BT193" i="3"/>
  <c r="BT201" i="3"/>
  <c r="BT209" i="3"/>
  <c r="BT217" i="3"/>
  <c r="BT225" i="3"/>
  <c r="BT233" i="3"/>
  <c r="BT241" i="3"/>
  <c r="BT99" i="3"/>
  <c r="BT10" i="3"/>
  <c r="BT18" i="3"/>
  <c r="BT26" i="3"/>
  <c r="BT34" i="3"/>
  <c r="BT42" i="3"/>
  <c r="BT50" i="3"/>
  <c r="BT58" i="3"/>
  <c r="BT66" i="3"/>
  <c r="BT74" i="3"/>
  <c r="BT82" i="3"/>
  <c r="BT90" i="3"/>
  <c r="BT98" i="3"/>
  <c r="BT106" i="3"/>
  <c r="BT114" i="3"/>
  <c r="BT122" i="3"/>
  <c r="BT130" i="3"/>
  <c r="BT138" i="3"/>
  <c r="BT146" i="3"/>
  <c r="BT154" i="3"/>
  <c r="BT162" i="3"/>
  <c r="BT170" i="3"/>
  <c r="BT178" i="3"/>
  <c r="BT186" i="3"/>
  <c r="BT194" i="3"/>
  <c r="BT202" i="3"/>
  <c r="BT210" i="3"/>
  <c r="BT218" i="3"/>
  <c r="BT226" i="3"/>
  <c r="BT234" i="3"/>
  <c r="BT11" i="3"/>
  <c r="BT19" i="3"/>
  <c r="BT27" i="3"/>
  <c r="BT35" i="3"/>
  <c r="BT43" i="3"/>
  <c r="BT51" i="3"/>
  <c r="BT59" i="3"/>
  <c r="BT67" i="3"/>
  <c r="BT75" i="3"/>
  <c r="BT83" i="3"/>
  <c r="BT123" i="3"/>
  <c r="BT139" i="3"/>
  <c r="BT147" i="3"/>
  <c r="BT155" i="3"/>
  <c r="BT163" i="3"/>
  <c r="BT171" i="3"/>
  <c r="BT179" i="3"/>
  <c r="BT187" i="3"/>
  <c r="BT195" i="3"/>
  <c r="BT203" i="3"/>
  <c r="BT219" i="3"/>
  <c r="BT227" i="3"/>
  <c r="BT235" i="3"/>
  <c r="BO4" i="3"/>
  <c r="BO12" i="3"/>
  <c r="BO20" i="3"/>
  <c r="BO28" i="3"/>
  <c r="BO36" i="3"/>
  <c r="BO44" i="3"/>
  <c r="BO52" i="3"/>
  <c r="BO60" i="3"/>
  <c r="BO68" i="3"/>
  <c r="BO76" i="3"/>
  <c r="BO84" i="3"/>
  <c r="BO92" i="3"/>
  <c r="BO100" i="3"/>
  <c r="BO108" i="3"/>
  <c r="BO116" i="3"/>
  <c r="BO124" i="3"/>
  <c r="BO132" i="3"/>
  <c r="BO140" i="3"/>
  <c r="BO148" i="3"/>
  <c r="BO156" i="3"/>
  <c r="BO164" i="3"/>
  <c r="BO172" i="3"/>
  <c r="BO180" i="3"/>
  <c r="BO188" i="3"/>
  <c r="BO196" i="3"/>
  <c r="BO204" i="3"/>
  <c r="BO212" i="3"/>
  <c r="BO220" i="3"/>
  <c r="BO228" i="3"/>
  <c r="BO236" i="3"/>
  <c r="BO17" i="3"/>
  <c r="BO73" i="3"/>
  <c r="BO113" i="3"/>
  <c r="BO5" i="3"/>
  <c r="BO13" i="3"/>
  <c r="BO21" i="3"/>
  <c r="BO29" i="3"/>
  <c r="BO37" i="3"/>
  <c r="BO45" i="3"/>
  <c r="BO53" i="3"/>
  <c r="BO61" i="3"/>
  <c r="BO69" i="3"/>
  <c r="BO77" i="3"/>
  <c r="BO85" i="3"/>
  <c r="BO93" i="3"/>
  <c r="BO101" i="3"/>
  <c r="BO109" i="3"/>
  <c r="BO117" i="3"/>
  <c r="BO125" i="3"/>
  <c r="BO133" i="3"/>
  <c r="BO141" i="3"/>
  <c r="BO149" i="3"/>
  <c r="BO157" i="3"/>
  <c r="BO165" i="3"/>
  <c r="BO173" i="3"/>
  <c r="BO181" i="3"/>
  <c r="BO189" i="3"/>
  <c r="BO197" i="3"/>
  <c r="BO205" i="3"/>
  <c r="BO213" i="3"/>
  <c r="BO221" i="3"/>
  <c r="BO229" i="3"/>
  <c r="BO237" i="3"/>
  <c r="BO33" i="3"/>
  <c r="BO49" i="3"/>
  <c r="BO57" i="3"/>
  <c r="BO89" i="3"/>
  <c r="BO6" i="3"/>
  <c r="BO14" i="3"/>
  <c r="BO22" i="3"/>
  <c r="BO30" i="3"/>
  <c r="BO38" i="3"/>
  <c r="BO46" i="3"/>
  <c r="BO54" i="3"/>
  <c r="BO62" i="3"/>
  <c r="BO70" i="3"/>
  <c r="BO78" i="3"/>
  <c r="BO86" i="3"/>
  <c r="BO94" i="3"/>
  <c r="BO102" i="3"/>
  <c r="BO110" i="3"/>
  <c r="BO118" i="3"/>
  <c r="BO126" i="3"/>
  <c r="BO134" i="3"/>
  <c r="BO142" i="3"/>
  <c r="BO150" i="3"/>
  <c r="BO158" i="3"/>
  <c r="BO166" i="3"/>
  <c r="BO174" i="3"/>
  <c r="BO182" i="3"/>
  <c r="BO190" i="3"/>
  <c r="BO198" i="3"/>
  <c r="BO206" i="3"/>
  <c r="BO214" i="3"/>
  <c r="BO222" i="3"/>
  <c r="BO230" i="3"/>
  <c r="BO238" i="3"/>
  <c r="BO9" i="3"/>
  <c r="BO81" i="3"/>
  <c r="BO121" i="3"/>
  <c r="BO7" i="3"/>
  <c r="BO15" i="3"/>
  <c r="BO23" i="3"/>
  <c r="BO31" i="3"/>
  <c r="BO39" i="3"/>
  <c r="BO47" i="3"/>
  <c r="BO55" i="3"/>
  <c r="BO63" i="3"/>
  <c r="BO71" i="3"/>
  <c r="BO79" i="3"/>
  <c r="BO87" i="3"/>
  <c r="BO95" i="3"/>
  <c r="BO103" i="3"/>
  <c r="BO111" i="3"/>
  <c r="BO119" i="3"/>
  <c r="BO127" i="3"/>
  <c r="BO135" i="3"/>
  <c r="BO143" i="3"/>
  <c r="BO151" i="3"/>
  <c r="BO159" i="3"/>
  <c r="BO167" i="3"/>
  <c r="BO175" i="3"/>
  <c r="BO183" i="3"/>
  <c r="BO191" i="3"/>
  <c r="BO199" i="3"/>
  <c r="BO207" i="3"/>
  <c r="BO215" i="3"/>
  <c r="BO223" i="3"/>
  <c r="BO231" i="3"/>
  <c r="BO239" i="3"/>
  <c r="BO25" i="3"/>
  <c r="BO65" i="3"/>
  <c r="BO105" i="3"/>
  <c r="BO8" i="3"/>
  <c r="BO16" i="3"/>
  <c r="BO24" i="3"/>
  <c r="BO32" i="3"/>
  <c r="BO40" i="3"/>
  <c r="BO48" i="3"/>
  <c r="BO56" i="3"/>
  <c r="BO64" i="3"/>
  <c r="BO72" i="3"/>
  <c r="BO80" i="3"/>
  <c r="BO88" i="3"/>
  <c r="BO96" i="3"/>
  <c r="BO104" i="3"/>
  <c r="BO112" i="3"/>
  <c r="BO120" i="3"/>
  <c r="BO128" i="3"/>
  <c r="BO136" i="3"/>
  <c r="BO144" i="3"/>
  <c r="BO152" i="3"/>
  <c r="BO160" i="3"/>
  <c r="BO168" i="3"/>
  <c r="BO176" i="3"/>
  <c r="BO184" i="3"/>
  <c r="BO192" i="3"/>
  <c r="BO200" i="3"/>
  <c r="BO208" i="3"/>
  <c r="BO216" i="3"/>
  <c r="BO224" i="3"/>
  <c r="BO232" i="3"/>
  <c r="BO240" i="3"/>
  <c r="BO10" i="3"/>
  <c r="BO18" i="3"/>
  <c r="BO26" i="3"/>
  <c r="BO34" i="3"/>
  <c r="BO42" i="3"/>
  <c r="BO50" i="3"/>
  <c r="BO58" i="3"/>
  <c r="BO66" i="3"/>
  <c r="BO74" i="3"/>
  <c r="BO82" i="3"/>
  <c r="BO90" i="3"/>
  <c r="BO98" i="3"/>
  <c r="BO106" i="3"/>
  <c r="BO114" i="3"/>
  <c r="BO122" i="3"/>
  <c r="BO130" i="3"/>
  <c r="BO138" i="3"/>
  <c r="BO146" i="3"/>
  <c r="BO154" i="3"/>
  <c r="BO162" i="3"/>
  <c r="BO170" i="3"/>
  <c r="BO178" i="3"/>
  <c r="BO186" i="3"/>
  <c r="BO194" i="3"/>
  <c r="BO202" i="3"/>
  <c r="BO210" i="3"/>
  <c r="BO218" i="3"/>
  <c r="BO226" i="3"/>
  <c r="BO234" i="3"/>
  <c r="BO11" i="3"/>
  <c r="BO19" i="3"/>
  <c r="BO27" i="3"/>
  <c r="BO35" i="3"/>
  <c r="BO43" i="3"/>
  <c r="BO51" i="3"/>
  <c r="BO59" i="3"/>
  <c r="BO67" i="3"/>
  <c r="BO75" i="3"/>
  <c r="BO83" i="3"/>
  <c r="BO91" i="3"/>
  <c r="BO99" i="3"/>
  <c r="BO107" i="3"/>
  <c r="BO115" i="3"/>
  <c r="BO123" i="3"/>
  <c r="BO131" i="3"/>
  <c r="BO139" i="3"/>
  <c r="BO147" i="3"/>
  <c r="BO155" i="3"/>
  <c r="BO163" i="3"/>
  <c r="BO171" i="3"/>
  <c r="BO179" i="3"/>
  <c r="BO187" i="3"/>
  <c r="BO195" i="3"/>
  <c r="BO203" i="3"/>
  <c r="BO211" i="3"/>
  <c r="BO219" i="3"/>
  <c r="BO227" i="3"/>
  <c r="BO235" i="3"/>
  <c r="BO41" i="3"/>
  <c r="BO177" i="3"/>
  <c r="BO241" i="3"/>
  <c r="BO97" i="3"/>
  <c r="BO185" i="3"/>
  <c r="BO209" i="3"/>
  <c r="BO129" i="3"/>
  <c r="BO193" i="3"/>
  <c r="BO153" i="3"/>
  <c r="BO137" i="3"/>
  <c r="BO201" i="3"/>
  <c r="BO145" i="3"/>
  <c r="BO161" i="3"/>
  <c r="BO225" i="3"/>
  <c r="BO217" i="3"/>
  <c r="BO169" i="3"/>
  <c r="BO233" i="3"/>
  <c r="BJ4" i="3"/>
  <c r="BJ12" i="3"/>
  <c r="BJ20" i="3"/>
  <c r="BJ28" i="3"/>
  <c r="BJ36" i="3"/>
  <c r="BJ44" i="3"/>
  <c r="BJ52" i="3"/>
  <c r="BJ60" i="3"/>
  <c r="BJ68" i="3"/>
  <c r="BJ76" i="3"/>
  <c r="BJ84" i="3"/>
  <c r="BJ92" i="3"/>
  <c r="BJ100" i="3"/>
  <c r="BJ108" i="3"/>
  <c r="BJ116" i="3"/>
  <c r="BJ124" i="3"/>
  <c r="BJ132" i="3"/>
  <c r="BJ140" i="3"/>
  <c r="BJ148" i="3"/>
  <c r="BJ156" i="3"/>
  <c r="BJ164" i="3"/>
  <c r="BJ172" i="3"/>
  <c r="BJ180" i="3"/>
  <c r="BJ188" i="3"/>
  <c r="BJ196" i="3"/>
  <c r="BJ204" i="3"/>
  <c r="BJ212" i="3"/>
  <c r="BJ220" i="3"/>
  <c r="BJ228" i="3"/>
  <c r="BJ236" i="3"/>
  <c r="BJ5" i="3"/>
  <c r="BJ13" i="3"/>
  <c r="BJ21" i="3"/>
  <c r="BJ29" i="3"/>
  <c r="BJ37" i="3"/>
  <c r="BJ45" i="3"/>
  <c r="BJ53" i="3"/>
  <c r="BJ61" i="3"/>
  <c r="BJ69" i="3"/>
  <c r="BJ77" i="3"/>
  <c r="BJ85" i="3"/>
  <c r="BJ93" i="3"/>
  <c r="BJ101" i="3"/>
  <c r="BJ109" i="3"/>
  <c r="BJ117" i="3"/>
  <c r="BJ125" i="3"/>
  <c r="BJ133" i="3"/>
  <c r="BJ141" i="3"/>
  <c r="BJ149" i="3"/>
  <c r="BJ157" i="3"/>
  <c r="BJ165" i="3"/>
  <c r="BJ173" i="3"/>
  <c r="BJ181" i="3"/>
  <c r="BJ189" i="3"/>
  <c r="BJ197" i="3"/>
  <c r="BJ205" i="3"/>
  <c r="BJ213" i="3"/>
  <c r="BJ221" i="3"/>
  <c r="BJ229" i="3"/>
  <c r="BJ237" i="3"/>
  <c r="BJ6" i="3"/>
  <c r="BJ14" i="3"/>
  <c r="BJ22" i="3"/>
  <c r="BJ30" i="3"/>
  <c r="BJ38" i="3"/>
  <c r="BJ46" i="3"/>
  <c r="BJ54" i="3"/>
  <c r="BJ62" i="3"/>
  <c r="BJ70" i="3"/>
  <c r="BJ78" i="3"/>
  <c r="BJ86" i="3"/>
  <c r="BJ94" i="3"/>
  <c r="BJ102" i="3"/>
  <c r="BJ110" i="3"/>
  <c r="BJ118" i="3"/>
  <c r="BJ126" i="3"/>
  <c r="BJ134" i="3"/>
  <c r="BJ142" i="3"/>
  <c r="BJ150" i="3"/>
  <c r="BJ158" i="3"/>
  <c r="BJ166" i="3"/>
  <c r="BJ174" i="3"/>
  <c r="BJ182" i="3"/>
  <c r="BJ190" i="3"/>
  <c r="BJ198" i="3"/>
  <c r="BJ206" i="3"/>
  <c r="BJ214" i="3"/>
  <c r="BJ222" i="3"/>
  <c r="BJ230" i="3"/>
  <c r="BJ238" i="3"/>
  <c r="BJ7" i="3"/>
  <c r="BJ15" i="3"/>
  <c r="BJ23" i="3"/>
  <c r="BJ31" i="3"/>
  <c r="BJ39" i="3"/>
  <c r="BJ47" i="3"/>
  <c r="BJ55" i="3"/>
  <c r="BJ63" i="3"/>
  <c r="BJ71" i="3"/>
  <c r="BJ79" i="3"/>
  <c r="BJ87" i="3"/>
  <c r="BJ95" i="3"/>
  <c r="BJ103" i="3"/>
  <c r="BJ111" i="3"/>
  <c r="BJ119" i="3"/>
  <c r="BJ127" i="3"/>
  <c r="BJ135" i="3"/>
  <c r="BJ143" i="3"/>
  <c r="BJ151" i="3"/>
  <c r="BJ159" i="3"/>
  <c r="BJ167" i="3"/>
  <c r="BJ175" i="3"/>
  <c r="BJ183" i="3"/>
  <c r="BJ191" i="3"/>
  <c r="BJ199" i="3"/>
  <c r="BJ207" i="3"/>
  <c r="BJ215" i="3"/>
  <c r="BJ223" i="3"/>
  <c r="BJ231" i="3"/>
  <c r="BJ239" i="3"/>
  <c r="BJ8" i="3"/>
  <c r="BJ16" i="3"/>
  <c r="BJ24" i="3"/>
  <c r="BJ32" i="3"/>
  <c r="BJ40" i="3"/>
  <c r="BJ48" i="3"/>
  <c r="BJ56" i="3"/>
  <c r="BJ64" i="3"/>
  <c r="BJ72" i="3"/>
  <c r="BJ80" i="3"/>
  <c r="BJ88" i="3"/>
  <c r="BJ96" i="3"/>
  <c r="BJ104" i="3"/>
  <c r="BJ112" i="3"/>
  <c r="BJ120" i="3"/>
  <c r="BJ128" i="3"/>
  <c r="BJ136" i="3"/>
  <c r="BJ144" i="3"/>
  <c r="BJ152" i="3"/>
  <c r="BJ160" i="3"/>
  <c r="BJ168" i="3"/>
  <c r="BJ176" i="3"/>
  <c r="BJ184" i="3"/>
  <c r="BJ192" i="3"/>
  <c r="BJ200" i="3"/>
  <c r="BJ208" i="3"/>
  <c r="BJ216" i="3"/>
  <c r="BJ224" i="3"/>
  <c r="BJ232" i="3"/>
  <c r="BJ240" i="3"/>
  <c r="BJ10" i="3"/>
  <c r="BJ18" i="3"/>
  <c r="BJ26" i="3"/>
  <c r="BJ34" i="3"/>
  <c r="BJ42" i="3"/>
  <c r="BJ50" i="3"/>
  <c r="BJ58" i="3"/>
  <c r="BJ66" i="3"/>
  <c r="BJ74" i="3"/>
  <c r="BJ82" i="3"/>
  <c r="BJ90" i="3"/>
  <c r="BJ98" i="3"/>
  <c r="BJ106" i="3"/>
  <c r="BJ114" i="3"/>
  <c r="BJ122" i="3"/>
  <c r="BJ130" i="3"/>
  <c r="BJ138" i="3"/>
  <c r="BJ146" i="3"/>
  <c r="BJ154" i="3"/>
  <c r="BJ162" i="3"/>
  <c r="BJ170" i="3"/>
  <c r="BJ178" i="3"/>
  <c r="BJ186" i="3"/>
  <c r="BJ194" i="3"/>
  <c r="BJ202" i="3"/>
  <c r="BJ210" i="3"/>
  <c r="BJ218" i="3"/>
  <c r="BJ226" i="3"/>
  <c r="BJ234" i="3"/>
  <c r="BJ51" i="3"/>
  <c r="BJ179" i="3"/>
  <c r="BJ203" i="3"/>
  <c r="BJ211" i="3"/>
  <c r="BJ227" i="3"/>
  <c r="BJ11" i="3"/>
  <c r="BJ19" i="3"/>
  <c r="BJ27" i="3"/>
  <c r="BJ35" i="3"/>
  <c r="BJ43" i="3"/>
  <c r="BJ59" i="3"/>
  <c r="BJ67" i="3"/>
  <c r="BJ75" i="3"/>
  <c r="BJ83" i="3"/>
  <c r="BJ91" i="3"/>
  <c r="BJ99" i="3"/>
  <c r="BJ107" i="3"/>
  <c r="BJ115" i="3"/>
  <c r="BJ123" i="3"/>
  <c r="BJ131" i="3"/>
  <c r="BJ139" i="3"/>
  <c r="BJ147" i="3"/>
  <c r="BJ155" i="3"/>
  <c r="BJ163" i="3"/>
  <c r="BJ171" i="3"/>
  <c r="BJ187" i="3"/>
  <c r="BJ195" i="3"/>
  <c r="BJ219" i="3"/>
  <c r="BJ235" i="3"/>
  <c r="BJ49" i="3"/>
  <c r="BJ113" i="3"/>
  <c r="BJ177" i="3"/>
  <c r="BJ241" i="3"/>
  <c r="BJ217" i="3"/>
  <c r="BJ57" i="3"/>
  <c r="BJ121" i="3"/>
  <c r="BJ185" i="3"/>
  <c r="BJ89" i="3"/>
  <c r="BJ65" i="3"/>
  <c r="BJ129" i="3"/>
  <c r="BJ193" i="3"/>
  <c r="BJ153" i="3"/>
  <c r="BJ9" i="3"/>
  <c r="BJ73" i="3"/>
  <c r="BJ137" i="3"/>
  <c r="BJ201" i="3"/>
  <c r="BJ17" i="3"/>
  <c r="BJ81" i="3"/>
  <c r="BJ145" i="3"/>
  <c r="BJ209" i="3"/>
  <c r="BJ33" i="3"/>
  <c r="BJ97" i="3"/>
  <c r="BJ161" i="3"/>
  <c r="BJ225" i="3"/>
  <c r="BJ41" i="3"/>
  <c r="BJ105" i="3"/>
  <c r="BJ169" i="3"/>
  <c r="BJ233" i="3"/>
  <c r="BJ25" i="3"/>
  <c r="G29" i="3" l="1"/>
  <c r="G31" i="3"/>
  <c r="G34" i="3"/>
  <c r="G37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2" i="3"/>
  <c r="G33" i="3"/>
  <c r="G35" i="3"/>
  <c r="G36" i="3"/>
  <c r="G4" i="3"/>
  <c r="AU32" i="3"/>
  <c r="AU33" i="3"/>
  <c r="AU28" i="3"/>
  <c r="AM26" i="3"/>
  <c r="AM34" i="3"/>
  <c r="AI28" i="3"/>
  <c r="AI29" i="3"/>
  <c r="AI36" i="3"/>
  <c r="AE29" i="3"/>
  <c r="AE30" i="3"/>
  <c r="AA24" i="3"/>
  <c r="AA31" i="3"/>
  <c r="AA32" i="3"/>
  <c r="W25" i="3"/>
  <c r="W26" i="3"/>
  <c r="W33" i="3"/>
  <c r="W34" i="3"/>
  <c r="M28" i="3"/>
  <c r="M29" i="3"/>
  <c r="M36" i="3"/>
  <c r="M37" i="3"/>
  <c r="M25" i="3"/>
  <c r="AA25" i="3"/>
  <c r="AE25" i="3"/>
  <c r="AI25" i="3"/>
  <c r="AM25" i="3"/>
  <c r="AQ25" i="3"/>
  <c r="M26" i="3"/>
  <c r="AA26" i="3"/>
  <c r="AE26" i="3"/>
  <c r="AI26" i="3"/>
  <c r="AQ26" i="3"/>
  <c r="AU26" i="3"/>
  <c r="M27" i="3"/>
  <c r="W27" i="3"/>
  <c r="AA27" i="3"/>
  <c r="AE27" i="3"/>
  <c r="AI27" i="3"/>
  <c r="AM27" i="3"/>
  <c r="AQ27" i="3"/>
  <c r="W28" i="3"/>
  <c r="AA28" i="3"/>
  <c r="AE28" i="3"/>
  <c r="AM28" i="3"/>
  <c r="AQ28" i="3"/>
  <c r="W29" i="3"/>
  <c r="AA29" i="3"/>
  <c r="AM29" i="3"/>
  <c r="AQ29" i="3"/>
  <c r="AU29" i="3"/>
  <c r="M30" i="3"/>
  <c r="W30" i="3"/>
  <c r="AA30" i="3"/>
  <c r="AI30" i="3"/>
  <c r="AM30" i="3"/>
  <c r="AQ30" i="3"/>
  <c r="AU30" i="3"/>
  <c r="M31" i="3"/>
  <c r="W31" i="3"/>
  <c r="AE31" i="3"/>
  <c r="AI31" i="3"/>
  <c r="AM31" i="3"/>
  <c r="AQ31" i="3"/>
  <c r="AU31" i="3"/>
  <c r="M32" i="3"/>
  <c r="W32" i="3"/>
  <c r="AE32" i="3"/>
  <c r="AI32" i="3"/>
  <c r="AM32" i="3"/>
  <c r="AQ32" i="3"/>
  <c r="M33" i="3"/>
  <c r="AA33" i="3"/>
  <c r="AE33" i="3"/>
  <c r="AI33" i="3"/>
  <c r="AM33" i="3"/>
  <c r="AQ33" i="3"/>
  <c r="M34" i="3"/>
  <c r="AA34" i="3"/>
  <c r="AE34" i="3"/>
  <c r="AI34" i="3"/>
  <c r="AQ34" i="3"/>
  <c r="AU34" i="3"/>
  <c r="M35" i="3"/>
  <c r="W35" i="3"/>
  <c r="AA35" i="3"/>
  <c r="AE35" i="3"/>
  <c r="AI35" i="3"/>
  <c r="AM35" i="3"/>
  <c r="AQ35" i="3"/>
  <c r="AU35" i="3"/>
  <c r="W36" i="3"/>
  <c r="AA36" i="3"/>
  <c r="AE36" i="3"/>
  <c r="AM36" i="3"/>
  <c r="AQ36" i="3"/>
  <c r="AU36" i="3"/>
  <c r="W24" i="3"/>
  <c r="AE24" i="3"/>
  <c r="AI24" i="3"/>
  <c r="AM24" i="3"/>
  <c r="AQ24" i="3"/>
  <c r="AU24" i="3"/>
  <c r="M24" i="3"/>
  <c r="AU7" i="3"/>
  <c r="AU8" i="3"/>
  <c r="AU15" i="3"/>
  <c r="AU16" i="3"/>
  <c r="AU23" i="3"/>
  <c r="AQ10" i="3"/>
  <c r="AQ11" i="3"/>
  <c r="AQ18" i="3"/>
  <c r="AQ19" i="3"/>
  <c r="AI5" i="3"/>
  <c r="AI12" i="3"/>
  <c r="AI13" i="3"/>
  <c r="AI21" i="3"/>
  <c r="AE5" i="3"/>
  <c r="AE13" i="3"/>
  <c r="AE20" i="3"/>
  <c r="AE21" i="3"/>
  <c r="AA5" i="3"/>
  <c r="AA6" i="3"/>
  <c r="AA13" i="3"/>
  <c r="AA14" i="3"/>
  <c r="AA21" i="3"/>
  <c r="AA22" i="3"/>
  <c r="W5" i="3"/>
  <c r="W6" i="3"/>
  <c r="W13" i="3"/>
  <c r="W14" i="3"/>
  <c r="W21" i="3"/>
  <c r="W22" i="3"/>
  <c r="M9" i="3"/>
  <c r="M10" i="3"/>
  <c r="M17" i="3"/>
  <c r="M18" i="3"/>
  <c r="M13" i="3"/>
  <c r="AM13" i="3"/>
  <c r="AQ13" i="3"/>
  <c r="AU13" i="3"/>
  <c r="M14" i="3"/>
  <c r="AE14" i="3"/>
  <c r="AI14" i="3"/>
  <c r="AM14" i="3"/>
  <c r="AQ14" i="3"/>
  <c r="AU14" i="3"/>
  <c r="M15" i="3"/>
  <c r="W15" i="3"/>
  <c r="AA15" i="3"/>
  <c r="AE15" i="3"/>
  <c r="AI15" i="3"/>
  <c r="AM15" i="3"/>
  <c r="AQ15" i="3"/>
  <c r="M16" i="3"/>
  <c r="W16" i="3"/>
  <c r="AA16" i="3"/>
  <c r="AE16" i="3"/>
  <c r="AI16" i="3"/>
  <c r="AM16" i="3"/>
  <c r="AQ16" i="3"/>
  <c r="W17" i="3"/>
  <c r="AA17" i="3"/>
  <c r="AE17" i="3"/>
  <c r="AI17" i="3"/>
  <c r="AM17" i="3"/>
  <c r="AQ17" i="3"/>
  <c r="AU17" i="3"/>
  <c r="W18" i="3"/>
  <c r="AA18" i="3"/>
  <c r="AE18" i="3"/>
  <c r="AI18" i="3"/>
  <c r="AM18" i="3"/>
  <c r="AU18" i="3"/>
  <c r="M19" i="3"/>
  <c r="W19" i="3"/>
  <c r="AA19" i="3"/>
  <c r="AE19" i="3"/>
  <c r="AI19" i="3"/>
  <c r="AM19" i="3"/>
  <c r="AU19" i="3"/>
  <c r="M20" i="3"/>
  <c r="W20" i="3"/>
  <c r="AA20" i="3"/>
  <c r="AI20" i="3"/>
  <c r="AM20" i="3"/>
  <c r="AQ20" i="3"/>
  <c r="AU20" i="3"/>
  <c r="M21" i="3"/>
  <c r="AM21" i="3"/>
  <c r="AQ21" i="3"/>
  <c r="AU21" i="3"/>
  <c r="M22" i="3"/>
  <c r="AE22" i="3"/>
  <c r="AI22" i="3"/>
  <c r="AM22" i="3"/>
  <c r="AQ22" i="3"/>
  <c r="AU22" i="3"/>
  <c r="M23" i="3"/>
  <c r="W23" i="3"/>
  <c r="AA23" i="3"/>
  <c r="AE23" i="3"/>
  <c r="AI23" i="3"/>
  <c r="AM23" i="3"/>
  <c r="AQ23" i="3"/>
  <c r="AU12" i="3"/>
  <c r="AQ12" i="3"/>
  <c r="AM12" i="3"/>
  <c r="AE12" i="3"/>
  <c r="AA12" i="3"/>
  <c r="W12" i="3"/>
  <c r="M12" i="3"/>
  <c r="M5" i="3"/>
  <c r="AM5" i="3"/>
  <c r="AQ5" i="3"/>
  <c r="AU5" i="3"/>
  <c r="M6" i="3"/>
  <c r="AE6" i="3"/>
  <c r="AI6" i="3"/>
  <c r="AM6" i="3"/>
  <c r="AQ6" i="3"/>
  <c r="AU6" i="3"/>
  <c r="M7" i="3"/>
  <c r="W7" i="3"/>
  <c r="AA7" i="3"/>
  <c r="AE7" i="3"/>
  <c r="AI7" i="3"/>
  <c r="AM7" i="3"/>
  <c r="AQ7" i="3"/>
  <c r="M8" i="3"/>
  <c r="W8" i="3"/>
  <c r="AA8" i="3"/>
  <c r="AE8" i="3"/>
  <c r="AI8" i="3"/>
  <c r="AM8" i="3"/>
  <c r="AQ8" i="3"/>
  <c r="W9" i="3"/>
  <c r="AA9" i="3"/>
  <c r="AE9" i="3"/>
  <c r="AI9" i="3"/>
  <c r="AM9" i="3"/>
  <c r="AQ9" i="3"/>
  <c r="AU9" i="3"/>
  <c r="W10" i="3"/>
  <c r="AA10" i="3"/>
  <c r="AE10" i="3"/>
  <c r="AI10" i="3"/>
  <c r="AM10" i="3"/>
  <c r="AU10" i="3"/>
  <c r="M11" i="3"/>
  <c r="W11" i="3"/>
  <c r="AA11" i="3"/>
  <c r="AE11" i="3"/>
  <c r="AI11" i="3"/>
  <c r="AM11" i="3"/>
  <c r="AU11" i="3"/>
  <c r="AU4" i="3"/>
  <c r="AQ4" i="3"/>
  <c r="AM4" i="3"/>
  <c r="AI4" i="3"/>
  <c r="AE4" i="3"/>
  <c r="AA4" i="3"/>
  <c r="W4" i="3"/>
  <c r="M4" i="3"/>
  <c r="BJ9" i="7" l="1"/>
  <c r="BJ8" i="7"/>
  <c r="BJ7" i="7"/>
  <c r="BJ6" i="7"/>
  <c r="BJ12" i="7"/>
  <c r="BJ5" i="7"/>
  <c r="BJ11" i="7"/>
  <c r="P55" i="4"/>
  <c r="BJ10" i="7"/>
  <c r="AU27" i="3"/>
  <c r="AU25" i="3"/>
  <c r="I36" i="1" l="1"/>
  <c r="M82" i="7" l="1"/>
  <c r="M83" i="7"/>
  <c r="BC82" i="7"/>
  <c r="K83" i="7"/>
  <c r="K82" i="7" l="1"/>
  <c r="BA4" i="3" l="1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BA155" i="3"/>
  <c r="BA156" i="3"/>
  <c r="BA157" i="3"/>
  <c r="BA158" i="3"/>
  <c r="BA159" i="3"/>
  <c r="BA160" i="3"/>
  <c r="BA161" i="3"/>
  <c r="BA162" i="3"/>
  <c r="BA163" i="3"/>
  <c r="BA164" i="3"/>
  <c r="BA165" i="3"/>
  <c r="BA166" i="3"/>
  <c r="BA167" i="3"/>
  <c r="BA168" i="3"/>
  <c r="BA169" i="3"/>
  <c r="BA170" i="3"/>
  <c r="BA171" i="3"/>
  <c r="BA172" i="3"/>
  <c r="BA173" i="3"/>
  <c r="BA174" i="3"/>
  <c r="BA175" i="3"/>
  <c r="BA176" i="3"/>
  <c r="BA177" i="3"/>
  <c r="BA178" i="3"/>
  <c r="BA179" i="3"/>
  <c r="BA180" i="3"/>
  <c r="BA181" i="3"/>
  <c r="BA182" i="3"/>
  <c r="BA183" i="3"/>
  <c r="BA184" i="3"/>
  <c r="BA185" i="3"/>
  <c r="BA186" i="3"/>
  <c r="BA187" i="3"/>
  <c r="BA188" i="3"/>
  <c r="BA189" i="3"/>
  <c r="BA190" i="3"/>
  <c r="BA191" i="3"/>
  <c r="BA192" i="3"/>
  <c r="BA193" i="3"/>
  <c r="BA194" i="3"/>
  <c r="BA195" i="3"/>
  <c r="BA196" i="3"/>
  <c r="BA197" i="3"/>
  <c r="BA198" i="3"/>
  <c r="BA199" i="3"/>
  <c r="BA200" i="3"/>
  <c r="BA201" i="3"/>
  <c r="BA202" i="3"/>
  <c r="BA203" i="3"/>
  <c r="BA204" i="3"/>
  <c r="BA205" i="3"/>
  <c r="BA206" i="3"/>
  <c r="BA207" i="3"/>
  <c r="BA208" i="3"/>
  <c r="BA209" i="3"/>
  <c r="BA210" i="3"/>
  <c r="BA211" i="3"/>
  <c r="BA212" i="3"/>
  <c r="BA213" i="3"/>
  <c r="BA214" i="3"/>
  <c r="BA215" i="3"/>
  <c r="BA216" i="3"/>
  <c r="BA217" i="3"/>
  <c r="BA218" i="3"/>
  <c r="BA219" i="3"/>
  <c r="BA220" i="3"/>
  <c r="BA221" i="3"/>
  <c r="BA222" i="3"/>
  <c r="BA223" i="3"/>
  <c r="BA224" i="3"/>
  <c r="BA225" i="3"/>
  <c r="BA226" i="3"/>
  <c r="BA227" i="3"/>
  <c r="BA228" i="3"/>
  <c r="BA229" i="3"/>
  <c r="BA230" i="3"/>
  <c r="BA231" i="3"/>
  <c r="BA232" i="3"/>
  <c r="BA233" i="3"/>
  <c r="BA234" i="3"/>
  <c r="BA235" i="3"/>
  <c r="BA236" i="3"/>
  <c r="BA237" i="3"/>
  <c r="BA238" i="3"/>
  <c r="BA239" i="3"/>
  <c r="BA240" i="3"/>
  <c r="BA241" i="3"/>
  <c r="BA242" i="3"/>
  <c r="BA243" i="3"/>
  <c r="BA244" i="3"/>
  <c r="BA245" i="3"/>
  <c r="BA246" i="3"/>
  <c r="BA247" i="3"/>
  <c r="BA248" i="3"/>
  <c r="BA249" i="3"/>
  <c r="BA250" i="3"/>
  <c r="BA251" i="3"/>
  <c r="BA252" i="3"/>
  <c r="BA253" i="3"/>
  <c r="BA254" i="3"/>
  <c r="BA255" i="3"/>
  <c r="BA256" i="3"/>
  <c r="BA257" i="3"/>
  <c r="BA258" i="3"/>
  <c r="BA259" i="3"/>
  <c r="BA260" i="3"/>
  <c r="BA261" i="3"/>
  <c r="BA262" i="3"/>
  <c r="BA263" i="3"/>
  <c r="BA264" i="3"/>
  <c r="BA265" i="3"/>
  <c r="BA266" i="3"/>
  <c r="BA267" i="3"/>
  <c r="BA268" i="3"/>
  <c r="BA269" i="3"/>
  <c r="BA270" i="3"/>
  <c r="BA271" i="3"/>
  <c r="BA272" i="3"/>
  <c r="BA273" i="3"/>
  <c r="BA274" i="3"/>
  <c r="BA275" i="3"/>
  <c r="BA276" i="3"/>
  <c r="BA277" i="3"/>
  <c r="BA278" i="3"/>
  <c r="BA279" i="3"/>
  <c r="BA280" i="3"/>
  <c r="BA281" i="3"/>
  <c r="AH406" i="2"/>
  <c r="AI82" i="7" s="1"/>
  <c r="AL82" i="7" s="1"/>
  <c r="AH407" i="2"/>
  <c r="AI83" i="7" s="1"/>
  <c r="AL83" i="7" s="1"/>
  <c r="Z406" i="2"/>
  <c r="AC406" i="2"/>
  <c r="AH82" i="7" s="1"/>
  <c r="AC407" i="2"/>
  <c r="AF407" i="2" s="1"/>
  <c r="AC408" i="2"/>
  <c r="AF408" i="2" s="1"/>
  <c r="AC409" i="2"/>
  <c r="AF409" i="2" s="1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Z245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5" i="2"/>
  <c r="AG6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H83" i="7" l="1"/>
  <c r="AF406" i="2"/>
  <c r="S10" i="3" l="1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N82" i="7" s="1"/>
  <c r="M71" i="7"/>
  <c r="N83" i="7" s="1"/>
  <c r="M72" i="7"/>
  <c r="N84" i="7" s="1"/>
  <c r="M73" i="7"/>
  <c r="N85" i="7" s="1"/>
  <c r="M74" i="7"/>
  <c r="M75" i="7"/>
  <c r="M76" i="7"/>
  <c r="M77" i="7"/>
  <c r="M78" i="7"/>
  <c r="M79" i="7"/>
  <c r="M80" i="7"/>
  <c r="M81" i="7"/>
  <c r="M5" i="7"/>
  <c r="AC10" i="7" l="1"/>
  <c r="AC11" i="7"/>
  <c r="CC33" i="7" l="1"/>
  <c r="CB29" i="7"/>
  <c r="CE12" i="7" s="1"/>
  <c r="CE13" i="7" s="1"/>
  <c r="CF13" i="7" s="1"/>
  <c r="CB30" i="7"/>
  <c r="CC30" i="7" s="1"/>
  <c r="CB31" i="7"/>
  <c r="CB32" i="7"/>
  <c r="CC32" i="7" s="1"/>
  <c r="CB33" i="7"/>
  <c r="CB5" i="7"/>
  <c r="CB6" i="7"/>
  <c r="CB7" i="7"/>
  <c r="CB8" i="7"/>
  <c r="CB9" i="7"/>
  <c r="CB10" i="7"/>
  <c r="CB11" i="7"/>
  <c r="CB12" i="7"/>
  <c r="CB13" i="7"/>
  <c r="CE8" i="7" s="1"/>
  <c r="CB14" i="7"/>
  <c r="CB15" i="7"/>
  <c r="CB16" i="7"/>
  <c r="CB17" i="7"/>
  <c r="CE9" i="7" s="1"/>
  <c r="CB18" i="7"/>
  <c r="CB19" i="7"/>
  <c r="CB20" i="7"/>
  <c r="CB21" i="7"/>
  <c r="CE10" i="7" s="1"/>
  <c r="CB22" i="7"/>
  <c r="CB23" i="7"/>
  <c r="CB24" i="7"/>
  <c r="CB25" i="7"/>
  <c r="CE11" i="7" s="1"/>
  <c r="CB26" i="7"/>
  <c r="CB27" i="7"/>
  <c r="CC31" i="7" s="1"/>
  <c r="CB28" i="7"/>
  <c r="BW9" i="7"/>
  <c r="BW10" i="7"/>
  <c r="BW11" i="7"/>
  <c r="BW12" i="7"/>
  <c r="BW13" i="7" s="1"/>
  <c r="BW14" i="7" s="1"/>
  <c r="BQ14" i="7" s="1"/>
  <c r="CC29" i="7" l="1"/>
  <c r="AT88" i="7" l="1"/>
  <c r="AT87" i="7"/>
  <c r="AT86" i="7"/>
  <c r="AT85" i="7"/>
  <c r="AT84" i="7"/>
  <c r="AT83" i="7"/>
  <c r="AT82" i="7"/>
  <c r="AT81" i="7"/>
  <c r="AT80" i="7"/>
  <c r="AT79" i="7"/>
  <c r="AT78" i="7"/>
  <c r="AC9" i="7"/>
  <c r="AC8" i="7"/>
  <c r="AC7" i="7"/>
  <c r="AC6" i="7"/>
  <c r="AC5" i="7"/>
  <c r="AA21" i="7"/>
  <c r="AA22" i="7"/>
  <c r="AA23" i="7"/>
  <c r="AA24" i="7"/>
  <c r="AA25" i="7"/>
  <c r="AA26" i="7"/>
  <c r="AA27" i="7"/>
  <c r="AA28" i="7"/>
  <c r="AA29" i="7"/>
  <c r="AA30" i="7"/>
  <c r="T6" i="7"/>
  <c r="T7" i="7"/>
  <c r="T8" i="7"/>
  <c r="T9" i="7"/>
  <c r="T10" i="7"/>
  <c r="T11" i="7"/>
  <c r="T12" i="7"/>
  <c r="X13" i="7" s="1"/>
  <c r="X14" i="7" s="1"/>
  <c r="T13" i="7"/>
  <c r="V13" i="7" s="1"/>
  <c r="T5" i="7"/>
  <c r="T14" i="7" l="1"/>
  <c r="V14" i="7" s="1"/>
  <c r="AD5" i="7" s="1"/>
  <c r="U12" i="7"/>
  <c r="U13" i="7"/>
  <c r="N80" i="7" l="1"/>
  <c r="X12" i="7"/>
  <c r="H79" i="7"/>
  <c r="F82" i="7"/>
  <c r="F79" i="7"/>
  <c r="F76" i="7"/>
  <c r="F73" i="7"/>
  <c r="F70" i="7"/>
  <c r="F67" i="7"/>
  <c r="F64" i="7"/>
  <c r="F28" i="7"/>
  <c r="D79" i="7"/>
  <c r="D76" i="7"/>
  <c r="D73" i="7"/>
  <c r="D70" i="7"/>
  <c r="D67" i="7"/>
  <c r="D64" i="7"/>
  <c r="D40" i="7"/>
  <c r="D28" i="7"/>
  <c r="S35" i="3"/>
  <c r="S36" i="3"/>
  <c r="O36" i="3"/>
  <c r="I36" i="3"/>
  <c r="I37" i="3"/>
  <c r="I32" i="3"/>
  <c r="I33" i="3"/>
  <c r="I34" i="3"/>
  <c r="I35" i="3"/>
  <c r="BK12" i="7" l="1"/>
  <c r="N79" i="7"/>
  <c r="BK11" i="7"/>
  <c r="N23" i="7"/>
  <c r="N21" i="7"/>
  <c r="N26" i="7"/>
  <c r="N18" i="7"/>
  <c r="N81" i="7"/>
  <c r="N25" i="7"/>
  <c r="N24" i="7"/>
  <c r="BM11" i="7"/>
  <c r="N17" i="7"/>
  <c r="N78" i="7"/>
  <c r="N22" i="7"/>
  <c r="N28" i="7"/>
  <c r="N20" i="7"/>
  <c r="BK10" i="7"/>
  <c r="N27" i="7"/>
  <c r="N19" i="7"/>
  <c r="BK6" i="7"/>
  <c r="N77" i="7"/>
  <c r="N76" i="7"/>
  <c r="N75" i="7"/>
  <c r="N74" i="7"/>
  <c r="CM243" i="3"/>
  <c r="CM244" i="3"/>
  <c r="CM245" i="3"/>
  <c r="CM246" i="3"/>
  <c r="CM247" i="3"/>
  <c r="CM248" i="3"/>
  <c r="CM249" i="3"/>
  <c r="CM250" i="3"/>
  <c r="CM251" i="3"/>
  <c r="CM252" i="3"/>
  <c r="CM253" i="3"/>
  <c r="CM254" i="3"/>
  <c r="CM255" i="3"/>
  <c r="CM256" i="3"/>
  <c r="CM257" i="3"/>
  <c r="CM258" i="3"/>
  <c r="CM259" i="3"/>
  <c r="CM260" i="3"/>
  <c r="CM261" i="3"/>
  <c r="CM262" i="3"/>
  <c r="CM263" i="3"/>
  <c r="CM264" i="3"/>
  <c r="CM265" i="3"/>
  <c r="CM266" i="3"/>
  <c r="CM267" i="3"/>
  <c r="CM268" i="3"/>
  <c r="CM269" i="3"/>
  <c r="CM270" i="3"/>
  <c r="CM271" i="3"/>
  <c r="CM272" i="3"/>
  <c r="CM273" i="3"/>
  <c r="CM274" i="3"/>
  <c r="CM275" i="3"/>
  <c r="CM276" i="3"/>
  <c r="CM277" i="3"/>
  <c r="CM278" i="3"/>
  <c r="CM279" i="3"/>
  <c r="CM280" i="3"/>
  <c r="CM281" i="3"/>
  <c r="CM282" i="3"/>
  <c r="CM283" i="3"/>
  <c r="CM284" i="3"/>
  <c r="CM285" i="3"/>
  <c r="CM286" i="3"/>
  <c r="CM287" i="3"/>
  <c r="CM288" i="3"/>
  <c r="CM289" i="3"/>
  <c r="CM290" i="3"/>
  <c r="CM291" i="3"/>
  <c r="CM292" i="3"/>
  <c r="CM293" i="3"/>
  <c r="CM294" i="3"/>
  <c r="CM295" i="3"/>
  <c r="CM296" i="3"/>
  <c r="CM297" i="3"/>
  <c r="CM298" i="3"/>
  <c r="CM299" i="3"/>
  <c r="CM300" i="3"/>
  <c r="CM301" i="3"/>
  <c r="CM302" i="3"/>
  <c r="CM303" i="3"/>
  <c r="CM304" i="3"/>
  <c r="CM305" i="3"/>
  <c r="CM306" i="3"/>
  <c r="CM307" i="3"/>
  <c r="CM308" i="3"/>
  <c r="CM309" i="3"/>
  <c r="CM310" i="3"/>
  <c r="CM311" i="3"/>
  <c r="CM312" i="3"/>
  <c r="CM313" i="3"/>
  <c r="CM314" i="3"/>
  <c r="CM315" i="3"/>
  <c r="CM316" i="3"/>
  <c r="CM317" i="3"/>
  <c r="CM318" i="3"/>
  <c r="CM319" i="3"/>
  <c r="CM320" i="3"/>
  <c r="CM321" i="3"/>
  <c r="CM322" i="3"/>
  <c r="CM323" i="3"/>
  <c r="CM324" i="3"/>
  <c r="CM325" i="3"/>
  <c r="CM326" i="3"/>
  <c r="CM327" i="3" s="1"/>
  <c r="CM328" i="3" s="1"/>
  <c r="CM329" i="3" s="1"/>
  <c r="CM330" i="3" s="1"/>
  <c r="CM331" i="3" s="1"/>
  <c r="CM332" i="3" s="1"/>
  <c r="CM333" i="3" s="1"/>
  <c r="CM334" i="3" s="1"/>
  <c r="CM335" i="3" s="1"/>
  <c r="CM336" i="3" s="1"/>
  <c r="CM337" i="3" s="1"/>
  <c r="CM338" i="3" s="1"/>
  <c r="CM339" i="3" s="1"/>
  <c r="CM340" i="3" s="1"/>
  <c r="CM341" i="3" s="1"/>
  <c r="CM342" i="3" s="1"/>
  <c r="CM343" i="3" s="1"/>
  <c r="CM344" i="3" s="1"/>
  <c r="CM345" i="3" s="1"/>
  <c r="CM346" i="3" s="1"/>
  <c r="CM347" i="3" s="1"/>
  <c r="CM348" i="3" s="1"/>
  <c r="CM349" i="3" s="1"/>
  <c r="CM350" i="3" s="1"/>
  <c r="CM351" i="3" s="1"/>
  <c r="CM352" i="3" s="1"/>
  <c r="CM353" i="3" s="1"/>
  <c r="CM354" i="3" s="1"/>
  <c r="CM355" i="3" s="1"/>
  <c r="CM356" i="3" s="1"/>
  <c r="CM357" i="3" s="1"/>
  <c r="CM358" i="3" s="1"/>
  <c r="CM359" i="3" s="1"/>
  <c r="CM360" i="3" s="1"/>
  <c r="CM361" i="3" s="1"/>
  <c r="CM362" i="3" s="1"/>
  <c r="CM363" i="3" s="1"/>
  <c r="CM364" i="3" s="1"/>
  <c r="CM365" i="3" s="1"/>
  <c r="CM366" i="3" s="1"/>
  <c r="CM367" i="3" s="1"/>
  <c r="CM368" i="3" s="1"/>
  <c r="CM369" i="3" s="1"/>
  <c r="CM370" i="3" s="1"/>
  <c r="CM371" i="3" s="1"/>
  <c r="CM372" i="3" s="1"/>
  <c r="CM373" i="3" s="1"/>
  <c r="CM374" i="3" s="1"/>
  <c r="CM375" i="3" s="1"/>
  <c r="CM376" i="3" s="1"/>
  <c r="CM377" i="3" s="1"/>
  <c r="CM378" i="3" s="1"/>
  <c r="CM379" i="3" s="1"/>
  <c r="CM380" i="3" s="1"/>
  <c r="CM381" i="3" s="1"/>
  <c r="CM382" i="3" s="1"/>
  <c r="CM383" i="3" s="1"/>
  <c r="CM384" i="3" s="1"/>
  <c r="CM385" i="3" s="1"/>
  <c r="CM386" i="3" s="1"/>
  <c r="CM387" i="3" s="1"/>
  <c r="CM388" i="3" s="1"/>
  <c r="CM389" i="3" s="1"/>
  <c r="CM390" i="3" s="1"/>
  <c r="CM391" i="3" s="1"/>
  <c r="CM392" i="3" s="1"/>
  <c r="CM393" i="3" s="1"/>
  <c r="CM394" i="3" s="1"/>
  <c r="CM395" i="3" s="1"/>
  <c r="CM396" i="3" s="1"/>
  <c r="CM397" i="3" s="1"/>
  <c r="CM398" i="3" s="1"/>
  <c r="CM399" i="3" s="1"/>
  <c r="CM400" i="3" s="1"/>
  <c r="CM401" i="3" s="1"/>
  <c r="CM402" i="3" s="1"/>
  <c r="CM403" i="3" s="1"/>
  <c r="CM404" i="3" s="1"/>
  <c r="CM4" i="3"/>
  <c r="CM5" i="3"/>
  <c r="CM6" i="3"/>
  <c r="CM7" i="3"/>
  <c r="CM8" i="3"/>
  <c r="CM9" i="3"/>
  <c r="CM10" i="3"/>
  <c r="CM11" i="3"/>
  <c r="CM12" i="3"/>
  <c r="CM13" i="3"/>
  <c r="CM14" i="3"/>
  <c r="CM15" i="3"/>
  <c r="CM16" i="3"/>
  <c r="CM17" i="3"/>
  <c r="CM18" i="3"/>
  <c r="CM19" i="3"/>
  <c r="CM20" i="3"/>
  <c r="CM21" i="3"/>
  <c r="CM22" i="3"/>
  <c r="CM23" i="3"/>
  <c r="CM24" i="3"/>
  <c r="CM25" i="3"/>
  <c r="CM26" i="3"/>
  <c r="CM27" i="3"/>
  <c r="CM28" i="3"/>
  <c r="CM29" i="3"/>
  <c r="CM30" i="3"/>
  <c r="CM31" i="3"/>
  <c r="CM32" i="3"/>
  <c r="CM33" i="3"/>
  <c r="CM34" i="3"/>
  <c r="CM35" i="3"/>
  <c r="CM36" i="3"/>
  <c r="CM37" i="3"/>
  <c r="CM38" i="3"/>
  <c r="CM39" i="3"/>
  <c r="CM40" i="3"/>
  <c r="CM41" i="3"/>
  <c r="CM42" i="3"/>
  <c r="CM43" i="3"/>
  <c r="CM44" i="3"/>
  <c r="CM45" i="3"/>
  <c r="CM46" i="3"/>
  <c r="CM47" i="3"/>
  <c r="CM48" i="3"/>
  <c r="CM49" i="3"/>
  <c r="CM50" i="3"/>
  <c r="CM51" i="3"/>
  <c r="CM52" i="3"/>
  <c r="CM53" i="3"/>
  <c r="CM54" i="3"/>
  <c r="CM55" i="3"/>
  <c r="CM56" i="3"/>
  <c r="CM57" i="3"/>
  <c r="CM58" i="3"/>
  <c r="CM59" i="3"/>
  <c r="CM60" i="3"/>
  <c r="CM61" i="3"/>
  <c r="CM62" i="3"/>
  <c r="CM63" i="3"/>
  <c r="CM64" i="3"/>
  <c r="CM65" i="3"/>
  <c r="CM66" i="3"/>
  <c r="CM67" i="3"/>
  <c r="CM68" i="3"/>
  <c r="CM69" i="3"/>
  <c r="CM70" i="3"/>
  <c r="CM71" i="3"/>
  <c r="CM72" i="3"/>
  <c r="CM73" i="3"/>
  <c r="CM74" i="3"/>
  <c r="CM75" i="3"/>
  <c r="CM76" i="3"/>
  <c r="CM77" i="3"/>
  <c r="CM78" i="3"/>
  <c r="CM79" i="3"/>
  <c r="CM80" i="3"/>
  <c r="CM81" i="3"/>
  <c r="CM82" i="3"/>
  <c r="CM83" i="3"/>
  <c r="CM84" i="3"/>
  <c r="CM85" i="3"/>
  <c r="CM86" i="3"/>
  <c r="CM87" i="3"/>
  <c r="CM88" i="3"/>
  <c r="CM89" i="3"/>
  <c r="CM90" i="3"/>
  <c r="CM91" i="3"/>
  <c r="CM92" i="3"/>
  <c r="CM93" i="3"/>
  <c r="CM94" i="3"/>
  <c r="CM95" i="3"/>
  <c r="CM96" i="3"/>
  <c r="CM97" i="3"/>
  <c r="CM98" i="3"/>
  <c r="CM99" i="3"/>
  <c r="CM100" i="3"/>
  <c r="CM101" i="3"/>
  <c r="CM102" i="3"/>
  <c r="CM103" i="3"/>
  <c r="CM104" i="3"/>
  <c r="CM105" i="3"/>
  <c r="CM106" i="3"/>
  <c r="CM107" i="3"/>
  <c r="CM108" i="3"/>
  <c r="CM109" i="3"/>
  <c r="CM110" i="3"/>
  <c r="CM111" i="3"/>
  <c r="CM112" i="3"/>
  <c r="CM113" i="3"/>
  <c r="CM114" i="3"/>
  <c r="CM115" i="3"/>
  <c r="CM116" i="3"/>
  <c r="CM117" i="3"/>
  <c r="CM118" i="3"/>
  <c r="CM119" i="3"/>
  <c r="CM120" i="3"/>
  <c r="CM121" i="3"/>
  <c r="CM122" i="3"/>
  <c r="CM123" i="3"/>
  <c r="CM124" i="3"/>
  <c r="CM125" i="3"/>
  <c r="CM126" i="3"/>
  <c r="CM127" i="3"/>
  <c r="CM128" i="3"/>
  <c r="CM129" i="3"/>
  <c r="CM130" i="3"/>
  <c r="CM131" i="3"/>
  <c r="CM132" i="3"/>
  <c r="CM133" i="3"/>
  <c r="CM134" i="3"/>
  <c r="CM135" i="3"/>
  <c r="CM136" i="3"/>
  <c r="CM137" i="3"/>
  <c r="CM138" i="3"/>
  <c r="CM139" i="3"/>
  <c r="CM140" i="3"/>
  <c r="CM141" i="3"/>
  <c r="CM142" i="3"/>
  <c r="CM143" i="3"/>
  <c r="CM144" i="3"/>
  <c r="CM145" i="3"/>
  <c r="CM146" i="3"/>
  <c r="CM147" i="3"/>
  <c r="CM148" i="3"/>
  <c r="CM149" i="3"/>
  <c r="CM150" i="3"/>
  <c r="CM151" i="3"/>
  <c r="CM152" i="3"/>
  <c r="CM153" i="3"/>
  <c r="CM154" i="3"/>
  <c r="CM155" i="3"/>
  <c r="CM156" i="3"/>
  <c r="CM157" i="3"/>
  <c r="CM158" i="3"/>
  <c r="CM159" i="3"/>
  <c r="CM160" i="3"/>
  <c r="CM161" i="3"/>
  <c r="CM162" i="3"/>
  <c r="CM163" i="3"/>
  <c r="CM164" i="3"/>
  <c r="CM165" i="3"/>
  <c r="CM166" i="3"/>
  <c r="CM167" i="3"/>
  <c r="CM168" i="3"/>
  <c r="CM169" i="3"/>
  <c r="CM170" i="3"/>
  <c r="CM171" i="3"/>
  <c r="CM172" i="3"/>
  <c r="CM173" i="3"/>
  <c r="CM174" i="3"/>
  <c r="CM175" i="3"/>
  <c r="CM176" i="3"/>
  <c r="CM177" i="3"/>
  <c r="CM178" i="3"/>
  <c r="CM179" i="3"/>
  <c r="CM180" i="3"/>
  <c r="CM181" i="3"/>
  <c r="CM182" i="3"/>
  <c r="CM183" i="3"/>
  <c r="CM184" i="3"/>
  <c r="CM185" i="3"/>
  <c r="CM186" i="3"/>
  <c r="CM187" i="3"/>
  <c r="CM188" i="3"/>
  <c r="CM189" i="3"/>
  <c r="CM190" i="3"/>
  <c r="CM191" i="3"/>
  <c r="CM192" i="3"/>
  <c r="CM193" i="3"/>
  <c r="CM194" i="3"/>
  <c r="CM195" i="3"/>
  <c r="CM196" i="3"/>
  <c r="CM197" i="3"/>
  <c r="CM198" i="3"/>
  <c r="CM199" i="3"/>
  <c r="CM200" i="3"/>
  <c r="CM201" i="3"/>
  <c r="CM202" i="3"/>
  <c r="CM203" i="3"/>
  <c r="CM204" i="3"/>
  <c r="CM205" i="3"/>
  <c r="CM206" i="3"/>
  <c r="CM207" i="3"/>
  <c r="CM208" i="3"/>
  <c r="CM209" i="3"/>
  <c r="CM210" i="3"/>
  <c r="CM211" i="3"/>
  <c r="CM212" i="3"/>
  <c r="CM213" i="3"/>
  <c r="CM214" i="3"/>
  <c r="CM215" i="3"/>
  <c r="CM216" i="3"/>
  <c r="CM217" i="3"/>
  <c r="CM218" i="3"/>
  <c r="CM219" i="3"/>
  <c r="CM220" i="3"/>
  <c r="CM221" i="3"/>
  <c r="CM222" i="3"/>
  <c r="CM223" i="3"/>
  <c r="CM224" i="3"/>
  <c r="CM225" i="3"/>
  <c r="CM226" i="3"/>
  <c r="CM227" i="3"/>
  <c r="CM228" i="3"/>
  <c r="CM229" i="3"/>
  <c r="CM230" i="3"/>
  <c r="CM231" i="3"/>
  <c r="CM232" i="3"/>
  <c r="CM233" i="3"/>
  <c r="CM234" i="3"/>
  <c r="CM235" i="3"/>
  <c r="CM236" i="3"/>
  <c r="CM237" i="3"/>
  <c r="CM238" i="3"/>
  <c r="CM239" i="3"/>
  <c r="CM240" i="3"/>
  <c r="CM241" i="3"/>
  <c r="CM242" i="3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H126" i="3"/>
  <c r="CH127" i="3"/>
  <c r="CH128" i="3"/>
  <c r="CH129" i="3"/>
  <c r="CH130" i="3"/>
  <c r="CH131" i="3"/>
  <c r="CH132" i="3"/>
  <c r="CH133" i="3"/>
  <c r="CH134" i="3"/>
  <c r="CH135" i="3"/>
  <c r="CH136" i="3"/>
  <c r="CH137" i="3"/>
  <c r="CH138" i="3"/>
  <c r="CH139" i="3"/>
  <c r="CH140" i="3"/>
  <c r="CH141" i="3"/>
  <c r="CH142" i="3"/>
  <c r="CH143" i="3"/>
  <c r="CH144" i="3"/>
  <c r="CH145" i="3"/>
  <c r="CH146" i="3"/>
  <c r="CH147" i="3"/>
  <c r="CH148" i="3"/>
  <c r="CH149" i="3"/>
  <c r="CH150" i="3"/>
  <c r="CH151" i="3"/>
  <c r="CH152" i="3"/>
  <c r="CH153" i="3"/>
  <c r="CH154" i="3"/>
  <c r="CH155" i="3"/>
  <c r="CH156" i="3"/>
  <c r="CH157" i="3"/>
  <c r="CH158" i="3"/>
  <c r="CH159" i="3"/>
  <c r="CH160" i="3"/>
  <c r="CH161" i="3"/>
  <c r="CH162" i="3"/>
  <c r="CH163" i="3"/>
  <c r="CH164" i="3"/>
  <c r="CH165" i="3"/>
  <c r="CH166" i="3"/>
  <c r="CH167" i="3"/>
  <c r="CH168" i="3"/>
  <c r="CH169" i="3"/>
  <c r="CH170" i="3"/>
  <c r="CH171" i="3"/>
  <c r="CH172" i="3"/>
  <c r="CH173" i="3"/>
  <c r="CH174" i="3"/>
  <c r="CH175" i="3"/>
  <c r="CH176" i="3"/>
  <c r="CH177" i="3"/>
  <c r="CH178" i="3"/>
  <c r="CH179" i="3"/>
  <c r="CH180" i="3"/>
  <c r="CH181" i="3"/>
  <c r="CH182" i="3"/>
  <c r="CH183" i="3"/>
  <c r="CH184" i="3"/>
  <c r="CH185" i="3"/>
  <c r="CH186" i="3"/>
  <c r="CH187" i="3"/>
  <c r="CH188" i="3"/>
  <c r="CH189" i="3"/>
  <c r="CH190" i="3"/>
  <c r="CH191" i="3"/>
  <c r="CH192" i="3"/>
  <c r="CH193" i="3"/>
  <c r="CH194" i="3"/>
  <c r="CH195" i="3"/>
  <c r="CH196" i="3"/>
  <c r="CH197" i="3"/>
  <c r="CH198" i="3"/>
  <c r="CH199" i="3"/>
  <c r="CH200" i="3"/>
  <c r="CH201" i="3"/>
  <c r="CH202" i="3"/>
  <c r="CH203" i="3"/>
  <c r="CH204" i="3"/>
  <c r="CH205" i="3"/>
  <c r="CH206" i="3"/>
  <c r="CH207" i="3"/>
  <c r="CH208" i="3"/>
  <c r="CH209" i="3"/>
  <c r="CH210" i="3"/>
  <c r="CH211" i="3"/>
  <c r="CH212" i="3"/>
  <c r="CH213" i="3"/>
  <c r="CH214" i="3"/>
  <c r="CH215" i="3"/>
  <c r="CH216" i="3"/>
  <c r="CH217" i="3"/>
  <c r="CH218" i="3"/>
  <c r="CH219" i="3"/>
  <c r="CH220" i="3"/>
  <c r="CH221" i="3"/>
  <c r="CH222" i="3"/>
  <c r="CH223" i="3"/>
  <c r="CH224" i="3"/>
  <c r="CH225" i="3"/>
  <c r="CH226" i="3"/>
  <c r="CH227" i="3"/>
  <c r="CH228" i="3"/>
  <c r="CH229" i="3"/>
  <c r="CH230" i="3"/>
  <c r="CH231" i="3"/>
  <c r="CH232" i="3"/>
  <c r="CH233" i="3"/>
  <c r="CH234" i="3"/>
  <c r="CH235" i="3"/>
  <c r="CH236" i="3"/>
  <c r="CH237" i="3"/>
  <c r="CH238" i="3"/>
  <c r="CH239" i="3"/>
  <c r="CH240" i="3"/>
  <c r="CH241" i="3"/>
  <c r="CH243" i="3"/>
  <c r="CH244" i="3"/>
  <c r="CH245" i="3"/>
  <c r="CH246" i="3"/>
  <c r="CH247" i="3"/>
  <c r="CH248" i="3"/>
  <c r="CH249" i="3"/>
  <c r="CH250" i="3"/>
  <c r="CH251" i="3"/>
  <c r="CH252" i="3"/>
  <c r="CH253" i="3"/>
  <c r="CH254" i="3"/>
  <c r="CH255" i="3"/>
  <c r="CH256" i="3"/>
  <c r="CH257" i="3"/>
  <c r="CH258" i="3"/>
  <c r="CH259" i="3"/>
  <c r="CH260" i="3"/>
  <c r="CH261" i="3"/>
  <c r="CH262" i="3"/>
  <c r="CH263" i="3"/>
  <c r="CH264" i="3"/>
  <c r="CH265" i="3"/>
  <c r="CH266" i="3"/>
  <c r="CH267" i="3"/>
  <c r="CH268" i="3"/>
  <c r="CH269" i="3"/>
  <c r="CH270" i="3"/>
  <c r="CH271" i="3"/>
  <c r="CH272" i="3"/>
  <c r="CH273" i="3"/>
  <c r="CH274" i="3"/>
  <c r="CH275" i="3"/>
  <c r="CH276" i="3"/>
  <c r="CH277" i="3"/>
  <c r="CH278" i="3"/>
  <c r="CH279" i="3"/>
  <c r="CH280" i="3"/>
  <c r="CH281" i="3"/>
  <c r="CH282" i="3"/>
  <c r="CH283" i="3"/>
  <c r="CH284" i="3"/>
  <c r="CH285" i="3"/>
  <c r="CH286" i="3"/>
  <c r="CH287" i="3"/>
  <c r="CH288" i="3"/>
  <c r="CH289" i="3"/>
  <c r="CH290" i="3"/>
  <c r="CH291" i="3"/>
  <c r="CH292" i="3"/>
  <c r="CH293" i="3"/>
  <c r="CH294" i="3"/>
  <c r="CH295" i="3"/>
  <c r="CH296" i="3"/>
  <c r="CH297" i="3"/>
  <c r="CH298" i="3"/>
  <c r="CH299" i="3"/>
  <c r="CH300" i="3"/>
  <c r="CH301" i="3"/>
  <c r="CH302" i="3"/>
  <c r="CH303" i="3"/>
  <c r="CH304" i="3"/>
  <c r="CH305" i="3"/>
  <c r="CH306" i="3"/>
  <c r="CH307" i="3"/>
  <c r="CH308" i="3"/>
  <c r="CH309" i="3"/>
  <c r="CH310" i="3"/>
  <c r="CH311" i="3"/>
  <c r="CH312" i="3"/>
  <c r="CH313" i="3"/>
  <c r="CH314" i="3"/>
  <c r="CH315" i="3"/>
  <c r="CH316" i="3"/>
  <c r="CH317" i="3"/>
  <c r="CH318" i="3"/>
  <c r="CH319" i="3"/>
  <c r="CH320" i="3"/>
  <c r="CH321" i="3"/>
  <c r="CH322" i="3"/>
  <c r="CH323" i="3"/>
  <c r="CH324" i="3"/>
  <c r="CH325" i="3"/>
  <c r="CH326" i="3"/>
  <c r="CH327" i="3" s="1"/>
  <c r="CH328" i="3" s="1"/>
  <c r="CH329" i="3" s="1"/>
  <c r="CH330" i="3" s="1"/>
  <c r="CH331" i="3" s="1"/>
  <c r="CH332" i="3" s="1"/>
  <c r="CH333" i="3" s="1"/>
  <c r="CH334" i="3" s="1"/>
  <c r="CH335" i="3" s="1"/>
  <c r="CH336" i="3" s="1"/>
  <c r="CH337" i="3" s="1"/>
  <c r="CH338" i="3" s="1"/>
  <c r="CH339" i="3" s="1"/>
  <c r="CH340" i="3" s="1"/>
  <c r="CH341" i="3" s="1"/>
  <c r="CH342" i="3" s="1"/>
  <c r="CH343" i="3" s="1"/>
  <c r="CH344" i="3" s="1"/>
  <c r="CH345" i="3" s="1"/>
  <c r="CH346" i="3" s="1"/>
  <c r="CH347" i="3" s="1"/>
  <c r="CH348" i="3" s="1"/>
  <c r="CH349" i="3" s="1"/>
  <c r="CH350" i="3" s="1"/>
  <c r="CH351" i="3" s="1"/>
  <c r="CH352" i="3" s="1"/>
  <c r="CH353" i="3" s="1"/>
  <c r="CH354" i="3" s="1"/>
  <c r="CH355" i="3" s="1"/>
  <c r="CH356" i="3" s="1"/>
  <c r="CH357" i="3" s="1"/>
  <c r="CH358" i="3" s="1"/>
  <c r="CH359" i="3" s="1"/>
  <c r="CH360" i="3" s="1"/>
  <c r="CH361" i="3" s="1"/>
  <c r="CH362" i="3" s="1"/>
  <c r="CH363" i="3" s="1"/>
  <c r="CH364" i="3" s="1"/>
  <c r="CH365" i="3" s="1"/>
  <c r="CH366" i="3" s="1"/>
  <c r="CH367" i="3" s="1"/>
  <c r="CH368" i="3" s="1"/>
  <c r="CH369" i="3" s="1"/>
  <c r="CH370" i="3" s="1"/>
  <c r="CH371" i="3" s="1"/>
  <c r="CH372" i="3" s="1"/>
  <c r="CH373" i="3" s="1"/>
  <c r="CH374" i="3" s="1"/>
  <c r="CH375" i="3" s="1"/>
  <c r="CH376" i="3" s="1"/>
  <c r="CH377" i="3" s="1"/>
  <c r="CH378" i="3" s="1"/>
  <c r="CH379" i="3" s="1"/>
  <c r="CH380" i="3" s="1"/>
  <c r="CH381" i="3" s="1"/>
  <c r="CH382" i="3" s="1"/>
  <c r="CH383" i="3" s="1"/>
  <c r="CH384" i="3" s="1"/>
  <c r="CH385" i="3" s="1"/>
  <c r="CH386" i="3" s="1"/>
  <c r="CH387" i="3" s="1"/>
  <c r="CH388" i="3" s="1"/>
  <c r="CH389" i="3" s="1"/>
  <c r="CH390" i="3" s="1"/>
  <c r="CH391" i="3" s="1"/>
  <c r="CH392" i="3" s="1"/>
  <c r="CH393" i="3" s="1"/>
  <c r="CH394" i="3" s="1"/>
  <c r="CH395" i="3" s="1"/>
  <c r="CH396" i="3" s="1"/>
  <c r="CH397" i="3" s="1"/>
  <c r="CH398" i="3" s="1"/>
  <c r="CH399" i="3" s="1"/>
  <c r="CH400" i="3" s="1"/>
  <c r="CH401" i="3" s="1"/>
  <c r="CH402" i="3" s="1"/>
  <c r="CH403" i="3" s="1"/>
  <c r="CH404" i="3" s="1"/>
  <c r="CH242" i="3"/>
  <c r="BX4" i="3"/>
  <c r="BX5" i="3"/>
  <c r="BX6" i="3"/>
  <c r="BX7" i="3"/>
  <c r="BX8" i="3"/>
  <c r="BX9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X108" i="3"/>
  <c r="BX109" i="3"/>
  <c r="BX110" i="3"/>
  <c r="BX111" i="3"/>
  <c r="BX112" i="3"/>
  <c r="BX113" i="3"/>
  <c r="BX114" i="3"/>
  <c r="BX115" i="3"/>
  <c r="BX116" i="3"/>
  <c r="BX117" i="3"/>
  <c r="BX118" i="3"/>
  <c r="BX119" i="3"/>
  <c r="BX120" i="3"/>
  <c r="BX121" i="3"/>
  <c r="BX122" i="3"/>
  <c r="BX123" i="3"/>
  <c r="BX124" i="3"/>
  <c r="BX125" i="3"/>
  <c r="BX126" i="3"/>
  <c r="BX127" i="3"/>
  <c r="BX128" i="3"/>
  <c r="BX129" i="3"/>
  <c r="BX130" i="3"/>
  <c r="BX131" i="3"/>
  <c r="BX132" i="3"/>
  <c r="BX133" i="3"/>
  <c r="BX134" i="3"/>
  <c r="BX135" i="3"/>
  <c r="BX136" i="3"/>
  <c r="BX137" i="3"/>
  <c r="BX138" i="3"/>
  <c r="BX139" i="3"/>
  <c r="BX140" i="3"/>
  <c r="BX141" i="3"/>
  <c r="BX142" i="3"/>
  <c r="BX143" i="3"/>
  <c r="BX144" i="3"/>
  <c r="BX145" i="3"/>
  <c r="BX146" i="3"/>
  <c r="BX147" i="3"/>
  <c r="BX148" i="3"/>
  <c r="BX149" i="3"/>
  <c r="BX150" i="3"/>
  <c r="BX151" i="3"/>
  <c r="BX152" i="3"/>
  <c r="BX153" i="3"/>
  <c r="BX154" i="3"/>
  <c r="BX155" i="3"/>
  <c r="BX156" i="3"/>
  <c r="BX157" i="3"/>
  <c r="BX158" i="3"/>
  <c r="BX159" i="3"/>
  <c r="BX160" i="3"/>
  <c r="BX161" i="3"/>
  <c r="BX162" i="3"/>
  <c r="BX163" i="3"/>
  <c r="BX164" i="3"/>
  <c r="BX165" i="3"/>
  <c r="BX166" i="3"/>
  <c r="BX167" i="3"/>
  <c r="BX168" i="3"/>
  <c r="BX169" i="3"/>
  <c r="BX170" i="3"/>
  <c r="BX171" i="3"/>
  <c r="BX172" i="3"/>
  <c r="BX173" i="3"/>
  <c r="BX174" i="3"/>
  <c r="BX175" i="3"/>
  <c r="BX176" i="3"/>
  <c r="BX177" i="3"/>
  <c r="BX178" i="3"/>
  <c r="BX179" i="3"/>
  <c r="BX180" i="3"/>
  <c r="BX181" i="3"/>
  <c r="BX182" i="3"/>
  <c r="BX183" i="3"/>
  <c r="BX184" i="3"/>
  <c r="BX185" i="3"/>
  <c r="BX186" i="3"/>
  <c r="BX187" i="3"/>
  <c r="BX188" i="3"/>
  <c r="BX189" i="3"/>
  <c r="BX190" i="3"/>
  <c r="BX191" i="3"/>
  <c r="BX192" i="3"/>
  <c r="BX193" i="3"/>
  <c r="BX194" i="3"/>
  <c r="BX195" i="3"/>
  <c r="BX196" i="3"/>
  <c r="BX197" i="3"/>
  <c r="BX198" i="3"/>
  <c r="BX199" i="3"/>
  <c r="BX200" i="3"/>
  <c r="BX201" i="3"/>
  <c r="BX202" i="3"/>
  <c r="BX203" i="3"/>
  <c r="BX204" i="3"/>
  <c r="BX205" i="3"/>
  <c r="BX206" i="3"/>
  <c r="BX207" i="3"/>
  <c r="BX208" i="3"/>
  <c r="BX209" i="3"/>
  <c r="BX210" i="3"/>
  <c r="BX211" i="3"/>
  <c r="BX212" i="3"/>
  <c r="BX213" i="3"/>
  <c r="BX214" i="3"/>
  <c r="BX215" i="3"/>
  <c r="BX216" i="3"/>
  <c r="BX217" i="3"/>
  <c r="BX218" i="3"/>
  <c r="BX219" i="3"/>
  <c r="BX220" i="3"/>
  <c r="BX221" i="3"/>
  <c r="BX222" i="3"/>
  <c r="BX223" i="3"/>
  <c r="BX224" i="3"/>
  <c r="BX225" i="3"/>
  <c r="BX226" i="3"/>
  <c r="BX227" i="3"/>
  <c r="BX228" i="3"/>
  <c r="BX229" i="3"/>
  <c r="BX230" i="3"/>
  <c r="BX231" i="3"/>
  <c r="BX232" i="3"/>
  <c r="BX233" i="3"/>
  <c r="BX234" i="3"/>
  <c r="BX235" i="3"/>
  <c r="BX236" i="3"/>
  <c r="BX237" i="3"/>
  <c r="BX238" i="3"/>
  <c r="BX239" i="3"/>
  <c r="BX240" i="3"/>
  <c r="BX241" i="3"/>
  <c r="BX243" i="3"/>
  <c r="BX244" i="3"/>
  <c r="BX245" i="3"/>
  <c r="BX246" i="3"/>
  <c r="BX247" i="3"/>
  <c r="BX248" i="3"/>
  <c r="BX249" i="3"/>
  <c r="BX250" i="3"/>
  <c r="BX251" i="3"/>
  <c r="BX252" i="3"/>
  <c r="BX253" i="3"/>
  <c r="BX254" i="3"/>
  <c r="BX255" i="3"/>
  <c r="BX256" i="3"/>
  <c r="BX257" i="3"/>
  <c r="BX258" i="3"/>
  <c r="BX259" i="3"/>
  <c r="BX260" i="3"/>
  <c r="BX261" i="3"/>
  <c r="BX262" i="3"/>
  <c r="BX263" i="3"/>
  <c r="BX264" i="3"/>
  <c r="BX265" i="3"/>
  <c r="BX266" i="3"/>
  <c r="BX267" i="3"/>
  <c r="BX268" i="3"/>
  <c r="BX269" i="3"/>
  <c r="BX270" i="3"/>
  <c r="BX271" i="3"/>
  <c r="BX272" i="3"/>
  <c r="BX273" i="3"/>
  <c r="BX274" i="3"/>
  <c r="BX275" i="3"/>
  <c r="BX276" i="3"/>
  <c r="BX277" i="3"/>
  <c r="BX278" i="3"/>
  <c r="BX279" i="3"/>
  <c r="BX280" i="3"/>
  <c r="BX281" i="3"/>
  <c r="BX282" i="3"/>
  <c r="BX283" i="3"/>
  <c r="BX284" i="3"/>
  <c r="BX285" i="3"/>
  <c r="BX286" i="3"/>
  <c r="BX287" i="3"/>
  <c r="BX288" i="3"/>
  <c r="BX289" i="3"/>
  <c r="BX290" i="3"/>
  <c r="BX291" i="3"/>
  <c r="BX292" i="3"/>
  <c r="BX293" i="3"/>
  <c r="BX294" i="3"/>
  <c r="BX295" i="3"/>
  <c r="BX296" i="3"/>
  <c r="BX297" i="3"/>
  <c r="BX298" i="3"/>
  <c r="BX299" i="3"/>
  <c r="BX300" i="3"/>
  <c r="BX301" i="3"/>
  <c r="BX302" i="3"/>
  <c r="BX303" i="3"/>
  <c r="BX304" i="3"/>
  <c r="BX305" i="3"/>
  <c r="BX306" i="3"/>
  <c r="BX307" i="3"/>
  <c r="BX308" i="3"/>
  <c r="BX309" i="3"/>
  <c r="BX310" i="3"/>
  <c r="BX311" i="3"/>
  <c r="BX312" i="3"/>
  <c r="BX313" i="3"/>
  <c r="BX314" i="3"/>
  <c r="BX315" i="3"/>
  <c r="BX316" i="3"/>
  <c r="BX317" i="3"/>
  <c r="BX318" i="3"/>
  <c r="BX319" i="3"/>
  <c r="BX320" i="3"/>
  <c r="BX321" i="3"/>
  <c r="BX322" i="3"/>
  <c r="BX323" i="3"/>
  <c r="BX324" i="3"/>
  <c r="BX325" i="3"/>
  <c r="BX326" i="3"/>
  <c r="BX327" i="3" s="1"/>
  <c r="BX328" i="3" s="1"/>
  <c r="BX329" i="3" s="1"/>
  <c r="BX330" i="3" s="1"/>
  <c r="BX331" i="3" s="1"/>
  <c r="BX332" i="3" s="1"/>
  <c r="BX333" i="3" s="1"/>
  <c r="BX334" i="3" s="1"/>
  <c r="BX335" i="3" s="1"/>
  <c r="BX336" i="3" s="1"/>
  <c r="BX337" i="3" s="1"/>
  <c r="BX338" i="3" s="1"/>
  <c r="BX339" i="3" s="1"/>
  <c r="BX340" i="3" s="1"/>
  <c r="BX341" i="3" s="1"/>
  <c r="BX342" i="3" s="1"/>
  <c r="BX343" i="3" s="1"/>
  <c r="BX344" i="3" s="1"/>
  <c r="BX345" i="3" s="1"/>
  <c r="BX346" i="3" s="1"/>
  <c r="BX347" i="3" s="1"/>
  <c r="BX348" i="3" s="1"/>
  <c r="BX349" i="3" s="1"/>
  <c r="BX350" i="3" s="1"/>
  <c r="BX351" i="3" s="1"/>
  <c r="BX352" i="3" s="1"/>
  <c r="BX353" i="3" s="1"/>
  <c r="BX354" i="3" s="1"/>
  <c r="BX355" i="3" s="1"/>
  <c r="BX356" i="3" s="1"/>
  <c r="BX357" i="3" s="1"/>
  <c r="BX358" i="3" s="1"/>
  <c r="BX359" i="3" s="1"/>
  <c r="BX360" i="3" s="1"/>
  <c r="BX361" i="3" s="1"/>
  <c r="BX362" i="3" s="1"/>
  <c r="BX363" i="3" s="1"/>
  <c r="BX364" i="3" s="1"/>
  <c r="BX365" i="3" s="1"/>
  <c r="BX366" i="3" s="1"/>
  <c r="BX367" i="3" s="1"/>
  <c r="BX368" i="3" s="1"/>
  <c r="BX369" i="3" s="1"/>
  <c r="BX370" i="3" s="1"/>
  <c r="BX371" i="3" s="1"/>
  <c r="BX372" i="3" s="1"/>
  <c r="BX373" i="3" s="1"/>
  <c r="BX374" i="3" s="1"/>
  <c r="BX375" i="3" s="1"/>
  <c r="BX376" i="3" s="1"/>
  <c r="BX377" i="3" s="1"/>
  <c r="BX378" i="3" s="1"/>
  <c r="BX379" i="3" s="1"/>
  <c r="BX380" i="3" s="1"/>
  <c r="BX381" i="3" s="1"/>
  <c r="BX382" i="3" s="1"/>
  <c r="BX383" i="3" s="1"/>
  <c r="BX384" i="3" s="1"/>
  <c r="BX385" i="3" s="1"/>
  <c r="BX386" i="3" s="1"/>
  <c r="BX387" i="3" s="1"/>
  <c r="BX388" i="3" s="1"/>
  <c r="BX389" i="3" s="1"/>
  <c r="BX390" i="3" s="1"/>
  <c r="BX391" i="3" s="1"/>
  <c r="BX392" i="3" s="1"/>
  <c r="BX393" i="3" s="1"/>
  <c r="BX394" i="3" s="1"/>
  <c r="BX395" i="3" s="1"/>
  <c r="BX396" i="3" s="1"/>
  <c r="BX397" i="3" s="1"/>
  <c r="BX398" i="3" s="1"/>
  <c r="BX399" i="3" s="1"/>
  <c r="BX400" i="3" s="1"/>
  <c r="BX401" i="3" s="1"/>
  <c r="BX402" i="3" s="1"/>
  <c r="BX403" i="3" s="1"/>
  <c r="BX404" i="3" s="1"/>
  <c r="BX242" i="3"/>
  <c r="CC243" i="3"/>
  <c r="CC244" i="3"/>
  <c r="CC245" i="3"/>
  <c r="CC246" i="3"/>
  <c r="CC247" i="3"/>
  <c r="CC248" i="3"/>
  <c r="CC249" i="3"/>
  <c r="CC250" i="3"/>
  <c r="CC251" i="3"/>
  <c r="CC252" i="3"/>
  <c r="CC253" i="3"/>
  <c r="CC254" i="3"/>
  <c r="CC255" i="3"/>
  <c r="CC256" i="3"/>
  <c r="CC257" i="3"/>
  <c r="CC258" i="3"/>
  <c r="CC259" i="3"/>
  <c r="CC260" i="3"/>
  <c r="CC261" i="3"/>
  <c r="CC262" i="3"/>
  <c r="CC263" i="3"/>
  <c r="CC264" i="3"/>
  <c r="CC265" i="3"/>
  <c r="CC266" i="3"/>
  <c r="CC267" i="3"/>
  <c r="CC268" i="3"/>
  <c r="CC269" i="3"/>
  <c r="CC270" i="3"/>
  <c r="CC271" i="3"/>
  <c r="CC272" i="3"/>
  <c r="CC273" i="3"/>
  <c r="CC274" i="3"/>
  <c r="CC275" i="3"/>
  <c r="CC276" i="3"/>
  <c r="CC277" i="3"/>
  <c r="CC278" i="3"/>
  <c r="CC279" i="3"/>
  <c r="CC280" i="3"/>
  <c r="CC281" i="3"/>
  <c r="CC282" i="3"/>
  <c r="CC283" i="3"/>
  <c r="CC284" i="3"/>
  <c r="CC285" i="3"/>
  <c r="CC286" i="3"/>
  <c r="CC287" i="3"/>
  <c r="CC288" i="3"/>
  <c r="CC289" i="3"/>
  <c r="CC290" i="3"/>
  <c r="CC291" i="3"/>
  <c r="CC292" i="3"/>
  <c r="CC293" i="3"/>
  <c r="CC294" i="3"/>
  <c r="CC295" i="3"/>
  <c r="CC296" i="3"/>
  <c r="CC297" i="3"/>
  <c r="CC298" i="3"/>
  <c r="CC299" i="3"/>
  <c r="CC300" i="3"/>
  <c r="CC301" i="3"/>
  <c r="CC302" i="3"/>
  <c r="CC303" i="3"/>
  <c r="CC304" i="3"/>
  <c r="CC305" i="3"/>
  <c r="CC306" i="3"/>
  <c r="CC307" i="3"/>
  <c r="CC308" i="3"/>
  <c r="CC309" i="3"/>
  <c r="CC310" i="3"/>
  <c r="CC311" i="3"/>
  <c r="CC312" i="3"/>
  <c r="CC313" i="3"/>
  <c r="CC314" i="3"/>
  <c r="CC315" i="3"/>
  <c r="CC316" i="3"/>
  <c r="CC317" i="3"/>
  <c r="CC318" i="3"/>
  <c r="CC319" i="3"/>
  <c r="CC320" i="3"/>
  <c r="CC321" i="3"/>
  <c r="CC322" i="3"/>
  <c r="CC323" i="3"/>
  <c r="CC324" i="3"/>
  <c r="CC325" i="3"/>
  <c r="CC326" i="3"/>
  <c r="CC327" i="3" s="1"/>
  <c r="CC328" i="3" s="1"/>
  <c r="CC329" i="3" s="1"/>
  <c r="CC330" i="3" s="1"/>
  <c r="CC331" i="3" s="1"/>
  <c r="CC332" i="3" s="1"/>
  <c r="CC333" i="3" s="1"/>
  <c r="CC334" i="3" s="1"/>
  <c r="CC335" i="3" s="1"/>
  <c r="CC336" i="3" s="1"/>
  <c r="CC337" i="3" s="1"/>
  <c r="CC338" i="3" s="1"/>
  <c r="CC339" i="3" s="1"/>
  <c r="CC340" i="3" s="1"/>
  <c r="CC341" i="3" s="1"/>
  <c r="CC342" i="3" s="1"/>
  <c r="CC343" i="3" s="1"/>
  <c r="CC344" i="3" s="1"/>
  <c r="CC345" i="3" s="1"/>
  <c r="CC346" i="3" s="1"/>
  <c r="CC347" i="3" s="1"/>
  <c r="CC348" i="3" s="1"/>
  <c r="CC349" i="3" s="1"/>
  <c r="CC350" i="3" s="1"/>
  <c r="CC351" i="3" s="1"/>
  <c r="CC352" i="3" s="1"/>
  <c r="CC353" i="3" s="1"/>
  <c r="CC354" i="3" s="1"/>
  <c r="CC355" i="3" s="1"/>
  <c r="CC356" i="3" s="1"/>
  <c r="CC357" i="3" s="1"/>
  <c r="CC358" i="3" s="1"/>
  <c r="CC359" i="3" s="1"/>
  <c r="CC360" i="3" s="1"/>
  <c r="CC361" i="3" s="1"/>
  <c r="CC362" i="3" s="1"/>
  <c r="CC363" i="3" s="1"/>
  <c r="CC364" i="3" s="1"/>
  <c r="CC365" i="3" s="1"/>
  <c r="CC366" i="3" s="1"/>
  <c r="CC367" i="3" s="1"/>
  <c r="CC368" i="3" s="1"/>
  <c r="CC369" i="3" s="1"/>
  <c r="CC370" i="3" s="1"/>
  <c r="CC371" i="3" s="1"/>
  <c r="CC372" i="3" s="1"/>
  <c r="CC373" i="3" s="1"/>
  <c r="CC374" i="3" s="1"/>
  <c r="CC375" i="3" s="1"/>
  <c r="CC376" i="3" s="1"/>
  <c r="CC377" i="3" s="1"/>
  <c r="CC378" i="3" s="1"/>
  <c r="CC379" i="3" s="1"/>
  <c r="CC380" i="3" s="1"/>
  <c r="CC381" i="3" s="1"/>
  <c r="CC382" i="3" s="1"/>
  <c r="CC383" i="3" s="1"/>
  <c r="CC384" i="3" s="1"/>
  <c r="CC385" i="3" s="1"/>
  <c r="CC386" i="3" s="1"/>
  <c r="CC387" i="3" s="1"/>
  <c r="CC388" i="3" s="1"/>
  <c r="CC389" i="3" s="1"/>
  <c r="CC390" i="3" s="1"/>
  <c r="CC391" i="3" s="1"/>
  <c r="CC392" i="3" s="1"/>
  <c r="CC393" i="3" s="1"/>
  <c r="CC394" i="3" s="1"/>
  <c r="CC395" i="3" s="1"/>
  <c r="CC396" i="3" s="1"/>
  <c r="CC397" i="3" s="1"/>
  <c r="CC398" i="3" s="1"/>
  <c r="CC399" i="3" s="1"/>
  <c r="CC400" i="3" s="1"/>
  <c r="CC401" i="3" s="1"/>
  <c r="CC402" i="3" s="1"/>
  <c r="CC403" i="3" s="1"/>
  <c r="CC404" i="3" s="1"/>
  <c r="CC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CC32" i="3"/>
  <c r="CC33" i="3"/>
  <c r="CC34" i="3"/>
  <c r="CC35" i="3"/>
  <c r="CC36" i="3"/>
  <c r="CC37" i="3"/>
  <c r="CC38" i="3"/>
  <c r="CC39" i="3"/>
  <c r="CC40" i="3"/>
  <c r="CC41" i="3"/>
  <c r="CC42" i="3"/>
  <c r="CC43" i="3"/>
  <c r="CC44" i="3"/>
  <c r="CC45" i="3"/>
  <c r="CC46" i="3"/>
  <c r="CC47" i="3"/>
  <c r="CC48" i="3"/>
  <c r="CC49" i="3"/>
  <c r="CC50" i="3"/>
  <c r="CC51" i="3"/>
  <c r="CC52" i="3"/>
  <c r="CC53" i="3"/>
  <c r="CC54" i="3"/>
  <c r="CC55" i="3"/>
  <c r="CC56" i="3"/>
  <c r="CC57" i="3"/>
  <c r="CC58" i="3"/>
  <c r="CC59" i="3"/>
  <c r="CC60" i="3"/>
  <c r="CC61" i="3"/>
  <c r="CC62" i="3"/>
  <c r="CC63" i="3"/>
  <c r="CC64" i="3"/>
  <c r="CC65" i="3"/>
  <c r="CC66" i="3"/>
  <c r="CC67" i="3"/>
  <c r="CC68" i="3"/>
  <c r="CC69" i="3"/>
  <c r="CC70" i="3"/>
  <c r="CC71" i="3"/>
  <c r="CC72" i="3"/>
  <c r="CC73" i="3"/>
  <c r="CC74" i="3"/>
  <c r="CC75" i="3"/>
  <c r="CC76" i="3"/>
  <c r="CC77" i="3"/>
  <c r="CC78" i="3"/>
  <c r="CC79" i="3"/>
  <c r="CC80" i="3"/>
  <c r="CC81" i="3"/>
  <c r="CC82" i="3"/>
  <c r="CC83" i="3"/>
  <c r="CC84" i="3"/>
  <c r="CC85" i="3"/>
  <c r="CC86" i="3"/>
  <c r="CC87" i="3"/>
  <c r="CC88" i="3"/>
  <c r="CC89" i="3"/>
  <c r="CC90" i="3"/>
  <c r="CC91" i="3"/>
  <c r="CC92" i="3"/>
  <c r="CC93" i="3"/>
  <c r="CC94" i="3"/>
  <c r="CC95" i="3"/>
  <c r="CC96" i="3"/>
  <c r="CC97" i="3"/>
  <c r="CC98" i="3"/>
  <c r="CC99" i="3"/>
  <c r="CC100" i="3"/>
  <c r="CC101" i="3"/>
  <c r="CC102" i="3"/>
  <c r="CC103" i="3"/>
  <c r="CC104" i="3"/>
  <c r="CC105" i="3"/>
  <c r="CC106" i="3"/>
  <c r="CC107" i="3"/>
  <c r="CC108" i="3"/>
  <c r="CC109" i="3"/>
  <c r="CC110" i="3"/>
  <c r="CC111" i="3"/>
  <c r="CC112" i="3"/>
  <c r="CC113" i="3"/>
  <c r="CC114" i="3"/>
  <c r="CC115" i="3"/>
  <c r="CC116" i="3"/>
  <c r="CC117" i="3"/>
  <c r="CC118" i="3"/>
  <c r="CC119" i="3"/>
  <c r="CC120" i="3"/>
  <c r="CC121" i="3"/>
  <c r="CC122" i="3"/>
  <c r="CC123" i="3"/>
  <c r="CC124" i="3"/>
  <c r="CC125" i="3"/>
  <c r="CC126" i="3"/>
  <c r="CC127" i="3"/>
  <c r="CC128" i="3"/>
  <c r="CC129" i="3"/>
  <c r="CC130" i="3"/>
  <c r="CC131" i="3"/>
  <c r="CC132" i="3"/>
  <c r="CC133" i="3"/>
  <c r="CC134" i="3"/>
  <c r="CC135" i="3"/>
  <c r="CC136" i="3"/>
  <c r="CC137" i="3"/>
  <c r="CC138" i="3"/>
  <c r="CC139" i="3"/>
  <c r="CC140" i="3"/>
  <c r="CC141" i="3"/>
  <c r="CC142" i="3"/>
  <c r="CC143" i="3"/>
  <c r="CC144" i="3"/>
  <c r="CC145" i="3"/>
  <c r="CC146" i="3"/>
  <c r="CC147" i="3"/>
  <c r="CC148" i="3"/>
  <c r="CC149" i="3"/>
  <c r="CC150" i="3"/>
  <c r="CC151" i="3"/>
  <c r="CC152" i="3"/>
  <c r="CC153" i="3"/>
  <c r="CC154" i="3"/>
  <c r="CC155" i="3"/>
  <c r="CC156" i="3"/>
  <c r="CC157" i="3"/>
  <c r="CC158" i="3"/>
  <c r="CC159" i="3"/>
  <c r="CC160" i="3"/>
  <c r="CC161" i="3"/>
  <c r="CC162" i="3"/>
  <c r="CC163" i="3"/>
  <c r="CC164" i="3"/>
  <c r="CC165" i="3"/>
  <c r="CC166" i="3"/>
  <c r="CC167" i="3"/>
  <c r="CC168" i="3"/>
  <c r="CC169" i="3"/>
  <c r="CC170" i="3"/>
  <c r="CC171" i="3"/>
  <c r="CC172" i="3"/>
  <c r="CC173" i="3"/>
  <c r="CC174" i="3"/>
  <c r="CC175" i="3"/>
  <c r="CC176" i="3"/>
  <c r="CC177" i="3"/>
  <c r="CC178" i="3"/>
  <c r="CC179" i="3"/>
  <c r="CC180" i="3"/>
  <c r="CC181" i="3"/>
  <c r="CC182" i="3"/>
  <c r="CC183" i="3"/>
  <c r="CC184" i="3"/>
  <c r="CC185" i="3"/>
  <c r="CC186" i="3"/>
  <c r="CC187" i="3"/>
  <c r="CC188" i="3"/>
  <c r="CC189" i="3"/>
  <c r="CC190" i="3"/>
  <c r="CC191" i="3"/>
  <c r="CC192" i="3"/>
  <c r="CC193" i="3"/>
  <c r="CC194" i="3"/>
  <c r="CC195" i="3"/>
  <c r="CC196" i="3"/>
  <c r="CC197" i="3"/>
  <c r="CC198" i="3"/>
  <c r="CC199" i="3"/>
  <c r="CC200" i="3"/>
  <c r="CC201" i="3"/>
  <c r="CC202" i="3"/>
  <c r="CC203" i="3"/>
  <c r="CC204" i="3"/>
  <c r="CC205" i="3"/>
  <c r="CC206" i="3"/>
  <c r="CC207" i="3"/>
  <c r="CC208" i="3"/>
  <c r="CC209" i="3"/>
  <c r="CC210" i="3"/>
  <c r="CC211" i="3"/>
  <c r="CC212" i="3"/>
  <c r="CC213" i="3"/>
  <c r="CC214" i="3"/>
  <c r="CC215" i="3"/>
  <c r="CC216" i="3"/>
  <c r="CC217" i="3"/>
  <c r="CC218" i="3"/>
  <c r="CC219" i="3"/>
  <c r="CC220" i="3"/>
  <c r="CC221" i="3"/>
  <c r="CC222" i="3"/>
  <c r="CC223" i="3"/>
  <c r="CC224" i="3"/>
  <c r="CC225" i="3"/>
  <c r="CC226" i="3"/>
  <c r="CC227" i="3"/>
  <c r="CC228" i="3"/>
  <c r="CC229" i="3"/>
  <c r="CC230" i="3"/>
  <c r="CC231" i="3"/>
  <c r="CC232" i="3"/>
  <c r="CC233" i="3"/>
  <c r="CC234" i="3"/>
  <c r="CC235" i="3"/>
  <c r="CC236" i="3"/>
  <c r="CC237" i="3"/>
  <c r="CC238" i="3"/>
  <c r="CC239" i="3"/>
  <c r="CC240" i="3"/>
  <c r="CC241" i="3"/>
  <c r="CC242" i="3"/>
  <c r="BN4" i="3"/>
  <c r="BN5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N126" i="3"/>
  <c r="BN127" i="3"/>
  <c r="BN128" i="3"/>
  <c r="BN129" i="3"/>
  <c r="BN130" i="3"/>
  <c r="BN131" i="3"/>
  <c r="BN132" i="3"/>
  <c r="BN133" i="3"/>
  <c r="BN134" i="3"/>
  <c r="BN135" i="3"/>
  <c r="BN136" i="3"/>
  <c r="BN137" i="3"/>
  <c r="BN138" i="3"/>
  <c r="BN139" i="3"/>
  <c r="BN140" i="3"/>
  <c r="BN141" i="3"/>
  <c r="BN142" i="3"/>
  <c r="BN143" i="3"/>
  <c r="BN144" i="3"/>
  <c r="BN145" i="3"/>
  <c r="BN146" i="3"/>
  <c r="BN147" i="3"/>
  <c r="BN148" i="3"/>
  <c r="BN149" i="3"/>
  <c r="BN150" i="3"/>
  <c r="BN151" i="3"/>
  <c r="BN152" i="3"/>
  <c r="BN153" i="3"/>
  <c r="BN154" i="3"/>
  <c r="BN155" i="3"/>
  <c r="BN156" i="3"/>
  <c r="BN157" i="3"/>
  <c r="BN158" i="3"/>
  <c r="BN159" i="3"/>
  <c r="BN160" i="3"/>
  <c r="BN161" i="3"/>
  <c r="BN162" i="3"/>
  <c r="BN163" i="3"/>
  <c r="BN164" i="3"/>
  <c r="BN165" i="3"/>
  <c r="BN166" i="3"/>
  <c r="BN167" i="3"/>
  <c r="BN168" i="3"/>
  <c r="BN169" i="3"/>
  <c r="BN170" i="3"/>
  <c r="BN171" i="3"/>
  <c r="BN172" i="3"/>
  <c r="BN173" i="3"/>
  <c r="BN174" i="3"/>
  <c r="BN175" i="3"/>
  <c r="BN176" i="3"/>
  <c r="BN177" i="3"/>
  <c r="BN178" i="3"/>
  <c r="BN179" i="3"/>
  <c r="BN180" i="3"/>
  <c r="BN181" i="3"/>
  <c r="BN182" i="3"/>
  <c r="BN183" i="3"/>
  <c r="BN184" i="3"/>
  <c r="BN185" i="3"/>
  <c r="BN186" i="3"/>
  <c r="BN187" i="3"/>
  <c r="BN188" i="3"/>
  <c r="BN189" i="3"/>
  <c r="BN190" i="3"/>
  <c r="BN191" i="3"/>
  <c r="BN192" i="3"/>
  <c r="BN193" i="3"/>
  <c r="BN194" i="3"/>
  <c r="BN195" i="3"/>
  <c r="BN196" i="3"/>
  <c r="BN197" i="3"/>
  <c r="BN198" i="3"/>
  <c r="BN199" i="3"/>
  <c r="BN200" i="3"/>
  <c r="BN201" i="3"/>
  <c r="BN202" i="3"/>
  <c r="BN203" i="3"/>
  <c r="BN204" i="3"/>
  <c r="BN205" i="3"/>
  <c r="BN206" i="3"/>
  <c r="BN207" i="3"/>
  <c r="BN208" i="3"/>
  <c r="BN209" i="3"/>
  <c r="BN210" i="3"/>
  <c r="BN211" i="3"/>
  <c r="BN212" i="3"/>
  <c r="BN213" i="3"/>
  <c r="BN214" i="3"/>
  <c r="BN215" i="3"/>
  <c r="BN216" i="3"/>
  <c r="BN217" i="3"/>
  <c r="BN218" i="3"/>
  <c r="BN219" i="3"/>
  <c r="BN220" i="3"/>
  <c r="BN221" i="3"/>
  <c r="BN222" i="3"/>
  <c r="BN223" i="3"/>
  <c r="BN224" i="3"/>
  <c r="BN225" i="3"/>
  <c r="BN226" i="3"/>
  <c r="BN227" i="3"/>
  <c r="BN228" i="3"/>
  <c r="BN229" i="3"/>
  <c r="BN230" i="3"/>
  <c r="BN231" i="3"/>
  <c r="BN232" i="3"/>
  <c r="BN233" i="3"/>
  <c r="BN234" i="3"/>
  <c r="BN235" i="3"/>
  <c r="BN236" i="3"/>
  <c r="BN237" i="3"/>
  <c r="BN238" i="3"/>
  <c r="BN239" i="3"/>
  <c r="BN240" i="3"/>
  <c r="BN241" i="3"/>
  <c r="BN243" i="3"/>
  <c r="BN244" i="3"/>
  <c r="BN245" i="3"/>
  <c r="BN246" i="3"/>
  <c r="BN247" i="3"/>
  <c r="BN248" i="3"/>
  <c r="BN249" i="3"/>
  <c r="BN250" i="3"/>
  <c r="BN251" i="3"/>
  <c r="BN252" i="3"/>
  <c r="BN253" i="3"/>
  <c r="BN254" i="3"/>
  <c r="BN255" i="3"/>
  <c r="BN256" i="3"/>
  <c r="BN257" i="3"/>
  <c r="BN258" i="3"/>
  <c r="BN259" i="3"/>
  <c r="BN260" i="3"/>
  <c r="BN261" i="3"/>
  <c r="BN262" i="3"/>
  <c r="BN263" i="3"/>
  <c r="BN264" i="3"/>
  <c r="BN265" i="3"/>
  <c r="BN266" i="3"/>
  <c r="BN267" i="3"/>
  <c r="BN268" i="3"/>
  <c r="BN269" i="3"/>
  <c r="BN270" i="3"/>
  <c r="BN271" i="3"/>
  <c r="BN272" i="3"/>
  <c r="BN273" i="3"/>
  <c r="BN274" i="3"/>
  <c r="BN275" i="3"/>
  <c r="BN276" i="3"/>
  <c r="BN277" i="3"/>
  <c r="BN278" i="3"/>
  <c r="BN279" i="3"/>
  <c r="BN280" i="3"/>
  <c r="BN281" i="3"/>
  <c r="BN282" i="3"/>
  <c r="BN283" i="3"/>
  <c r="BN284" i="3"/>
  <c r="BN285" i="3"/>
  <c r="BN286" i="3"/>
  <c r="BN287" i="3"/>
  <c r="BN288" i="3"/>
  <c r="BN289" i="3"/>
  <c r="BN290" i="3"/>
  <c r="BN291" i="3"/>
  <c r="BN292" i="3"/>
  <c r="BN293" i="3"/>
  <c r="BN294" i="3"/>
  <c r="BN295" i="3"/>
  <c r="BN296" i="3"/>
  <c r="BN297" i="3"/>
  <c r="BN298" i="3"/>
  <c r="BN299" i="3"/>
  <c r="BN300" i="3"/>
  <c r="BN301" i="3"/>
  <c r="BN302" i="3"/>
  <c r="BN303" i="3"/>
  <c r="BN304" i="3"/>
  <c r="BN305" i="3"/>
  <c r="BN306" i="3"/>
  <c r="BN307" i="3"/>
  <c r="BN308" i="3"/>
  <c r="BN309" i="3"/>
  <c r="BN310" i="3"/>
  <c r="BN311" i="3"/>
  <c r="BN312" i="3"/>
  <c r="BN313" i="3"/>
  <c r="BN314" i="3"/>
  <c r="BN315" i="3"/>
  <c r="BN316" i="3"/>
  <c r="BN317" i="3"/>
  <c r="BN318" i="3"/>
  <c r="BN319" i="3"/>
  <c r="BN320" i="3"/>
  <c r="BN321" i="3"/>
  <c r="BN322" i="3"/>
  <c r="BN323" i="3"/>
  <c r="BN324" i="3"/>
  <c r="BN325" i="3"/>
  <c r="BN326" i="3"/>
  <c r="BN327" i="3" s="1"/>
  <c r="BN328" i="3" s="1"/>
  <c r="BN329" i="3" s="1"/>
  <c r="BN330" i="3" s="1"/>
  <c r="BN331" i="3" s="1"/>
  <c r="BN332" i="3" s="1"/>
  <c r="BN333" i="3" s="1"/>
  <c r="BN334" i="3" s="1"/>
  <c r="BN335" i="3" s="1"/>
  <c r="BN336" i="3" s="1"/>
  <c r="BN337" i="3" s="1"/>
  <c r="BN338" i="3" s="1"/>
  <c r="BN339" i="3" s="1"/>
  <c r="BN340" i="3" s="1"/>
  <c r="BN341" i="3" s="1"/>
  <c r="BN342" i="3" s="1"/>
  <c r="BN343" i="3" s="1"/>
  <c r="BN344" i="3" s="1"/>
  <c r="BN345" i="3" s="1"/>
  <c r="BN346" i="3" s="1"/>
  <c r="BN347" i="3" s="1"/>
  <c r="BN348" i="3" s="1"/>
  <c r="BN349" i="3" s="1"/>
  <c r="BN350" i="3" s="1"/>
  <c r="BN351" i="3" s="1"/>
  <c r="BN352" i="3" s="1"/>
  <c r="BN353" i="3" s="1"/>
  <c r="BN354" i="3" s="1"/>
  <c r="BN355" i="3" s="1"/>
  <c r="BN356" i="3" s="1"/>
  <c r="BN357" i="3" s="1"/>
  <c r="BN358" i="3" s="1"/>
  <c r="BN359" i="3" s="1"/>
  <c r="BN360" i="3" s="1"/>
  <c r="BN361" i="3" s="1"/>
  <c r="BN362" i="3" s="1"/>
  <c r="BN363" i="3" s="1"/>
  <c r="BN364" i="3" s="1"/>
  <c r="BN365" i="3" s="1"/>
  <c r="BN366" i="3" s="1"/>
  <c r="BN367" i="3" s="1"/>
  <c r="BN368" i="3" s="1"/>
  <c r="BN369" i="3" s="1"/>
  <c r="BN370" i="3" s="1"/>
  <c r="BN371" i="3" s="1"/>
  <c r="BN372" i="3" s="1"/>
  <c r="BN373" i="3" s="1"/>
  <c r="BN374" i="3" s="1"/>
  <c r="BN375" i="3" s="1"/>
  <c r="BN376" i="3" s="1"/>
  <c r="BN377" i="3" s="1"/>
  <c r="BN378" i="3" s="1"/>
  <c r="BN379" i="3" s="1"/>
  <c r="BN380" i="3" s="1"/>
  <c r="BN381" i="3" s="1"/>
  <c r="BN382" i="3" s="1"/>
  <c r="BN383" i="3" s="1"/>
  <c r="BN384" i="3" s="1"/>
  <c r="BN385" i="3" s="1"/>
  <c r="BN386" i="3" s="1"/>
  <c r="BN387" i="3" s="1"/>
  <c r="BN388" i="3" s="1"/>
  <c r="BN389" i="3" s="1"/>
  <c r="BN390" i="3" s="1"/>
  <c r="BN391" i="3" s="1"/>
  <c r="BN392" i="3" s="1"/>
  <c r="BN393" i="3" s="1"/>
  <c r="BN394" i="3" s="1"/>
  <c r="BN395" i="3" s="1"/>
  <c r="BN396" i="3" s="1"/>
  <c r="BN397" i="3" s="1"/>
  <c r="BN398" i="3" s="1"/>
  <c r="BN399" i="3" s="1"/>
  <c r="BN400" i="3" s="1"/>
  <c r="BN401" i="3" s="1"/>
  <c r="BN402" i="3" s="1"/>
  <c r="BN403" i="3" s="1"/>
  <c r="BN404" i="3" s="1"/>
  <c r="BN242" i="3"/>
  <c r="BS4" i="3"/>
  <c r="BS5" i="3"/>
  <c r="BS6" i="3"/>
  <c r="BS7" i="3"/>
  <c r="BS8" i="3"/>
  <c r="BS9" i="3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S57" i="3"/>
  <c r="BS58" i="3"/>
  <c r="BS59" i="3"/>
  <c r="BS60" i="3"/>
  <c r="BS61" i="3"/>
  <c r="BS62" i="3"/>
  <c r="BS63" i="3"/>
  <c r="BS64" i="3"/>
  <c r="BS65" i="3"/>
  <c r="BS66" i="3"/>
  <c r="BS67" i="3"/>
  <c r="BS68" i="3"/>
  <c r="BS69" i="3"/>
  <c r="BS70" i="3"/>
  <c r="BS71" i="3"/>
  <c r="BS72" i="3"/>
  <c r="BS73" i="3"/>
  <c r="BS74" i="3"/>
  <c r="BS75" i="3"/>
  <c r="BS76" i="3"/>
  <c r="BS77" i="3"/>
  <c r="BS78" i="3"/>
  <c r="BS79" i="3"/>
  <c r="BS80" i="3"/>
  <c r="BS81" i="3"/>
  <c r="BS82" i="3"/>
  <c r="BS83" i="3"/>
  <c r="BS84" i="3"/>
  <c r="BS85" i="3"/>
  <c r="BS86" i="3"/>
  <c r="BS87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S101" i="3"/>
  <c r="BS102" i="3"/>
  <c r="BS103" i="3"/>
  <c r="BS104" i="3"/>
  <c r="BS105" i="3"/>
  <c r="BS106" i="3"/>
  <c r="BS107" i="3"/>
  <c r="BS108" i="3"/>
  <c r="BS109" i="3"/>
  <c r="BS110" i="3"/>
  <c r="BS111" i="3"/>
  <c r="BS112" i="3"/>
  <c r="BS113" i="3"/>
  <c r="BS114" i="3"/>
  <c r="BS115" i="3"/>
  <c r="BS116" i="3"/>
  <c r="BS117" i="3"/>
  <c r="BS118" i="3"/>
  <c r="BS119" i="3"/>
  <c r="BS120" i="3"/>
  <c r="BS121" i="3"/>
  <c r="BS122" i="3"/>
  <c r="BS123" i="3"/>
  <c r="BS124" i="3"/>
  <c r="BS125" i="3"/>
  <c r="BS126" i="3"/>
  <c r="BS127" i="3"/>
  <c r="BS128" i="3"/>
  <c r="BS129" i="3"/>
  <c r="BS130" i="3"/>
  <c r="BS131" i="3"/>
  <c r="BS132" i="3"/>
  <c r="BS133" i="3"/>
  <c r="BS134" i="3"/>
  <c r="BS135" i="3"/>
  <c r="BS136" i="3"/>
  <c r="BS137" i="3"/>
  <c r="BS138" i="3"/>
  <c r="BS139" i="3"/>
  <c r="BS140" i="3"/>
  <c r="BS141" i="3"/>
  <c r="BS142" i="3"/>
  <c r="BS143" i="3"/>
  <c r="BS144" i="3"/>
  <c r="BS145" i="3"/>
  <c r="BS146" i="3"/>
  <c r="BS147" i="3"/>
  <c r="BS148" i="3"/>
  <c r="BS149" i="3"/>
  <c r="BS150" i="3"/>
  <c r="BS151" i="3"/>
  <c r="BS152" i="3"/>
  <c r="BS153" i="3"/>
  <c r="BS154" i="3"/>
  <c r="BS155" i="3"/>
  <c r="BS156" i="3"/>
  <c r="BS157" i="3"/>
  <c r="BS158" i="3"/>
  <c r="BS159" i="3"/>
  <c r="BS160" i="3"/>
  <c r="BS161" i="3"/>
  <c r="BS162" i="3"/>
  <c r="BS163" i="3"/>
  <c r="BS164" i="3"/>
  <c r="BS165" i="3"/>
  <c r="BS166" i="3"/>
  <c r="BS167" i="3"/>
  <c r="BS168" i="3"/>
  <c r="BS169" i="3"/>
  <c r="BS170" i="3"/>
  <c r="BS171" i="3"/>
  <c r="BS172" i="3"/>
  <c r="BS173" i="3"/>
  <c r="BS174" i="3"/>
  <c r="BS175" i="3"/>
  <c r="BS176" i="3"/>
  <c r="BS177" i="3"/>
  <c r="BS178" i="3"/>
  <c r="BS179" i="3"/>
  <c r="BS180" i="3"/>
  <c r="BS181" i="3"/>
  <c r="BS182" i="3"/>
  <c r="BS183" i="3"/>
  <c r="BS184" i="3"/>
  <c r="BS185" i="3"/>
  <c r="BS186" i="3"/>
  <c r="BS187" i="3"/>
  <c r="BS188" i="3"/>
  <c r="BS189" i="3"/>
  <c r="BS190" i="3"/>
  <c r="BS191" i="3"/>
  <c r="BS192" i="3"/>
  <c r="BS193" i="3"/>
  <c r="BS194" i="3"/>
  <c r="BS195" i="3"/>
  <c r="BS196" i="3"/>
  <c r="BS197" i="3"/>
  <c r="BS198" i="3"/>
  <c r="BS199" i="3"/>
  <c r="BS200" i="3"/>
  <c r="BS201" i="3"/>
  <c r="BS202" i="3"/>
  <c r="BS203" i="3"/>
  <c r="BS204" i="3"/>
  <c r="BS205" i="3"/>
  <c r="BS206" i="3"/>
  <c r="BS207" i="3"/>
  <c r="BS208" i="3"/>
  <c r="BS209" i="3"/>
  <c r="BS210" i="3"/>
  <c r="BS211" i="3"/>
  <c r="BS212" i="3"/>
  <c r="BS213" i="3"/>
  <c r="BS214" i="3"/>
  <c r="BS215" i="3"/>
  <c r="BS216" i="3"/>
  <c r="BS217" i="3"/>
  <c r="BS218" i="3"/>
  <c r="BS219" i="3"/>
  <c r="BS220" i="3"/>
  <c r="BS221" i="3"/>
  <c r="BS222" i="3"/>
  <c r="BS223" i="3"/>
  <c r="BS224" i="3"/>
  <c r="BS225" i="3"/>
  <c r="BS226" i="3"/>
  <c r="BS227" i="3"/>
  <c r="BS228" i="3"/>
  <c r="BS229" i="3"/>
  <c r="BS230" i="3"/>
  <c r="BS231" i="3"/>
  <c r="BS232" i="3"/>
  <c r="BS233" i="3"/>
  <c r="BS234" i="3"/>
  <c r="BS235" i="3"/>
  <c r="BS236" i="3"/>
  <c r="BS237" i="3"/>
  <c r="BS238" i="3"/>
  <c r="BS239" i="3"/>
  <c r="BS240" i="3"/>
  <c r="BS241" i="3"/>
  <c r="BS243" i="3"/>
  <c r="BS244" i="3"/>
  <c r="BS245" i="3"/>
  <c r="BS246" i="3"/>
  <c r="BS247" i="3"/>
  <c r="BS248" i="3"/>
  <c r="BS249" i="3"/>
  <c r="BS250" i="3"/>
  <c r="BS251" i="3"/>
  <c r="BS252" i="3"/>
  <c r="BS253" i="3"/>
  <c r="BS254" i="3"/>
  <c r="BS255" i="3"/>
  <c r="BS256" i="3"/>
  <c r="BS257" i="3"/>
  <c r="BS258" i="3"/>
  <c r="BS259" i="3"/>
  <c r="BS260" i="3"/>
  <c r="BS261" i="3"/>
  <c r="BS262" i="3"/>
  <c r="BS263" i="3"/>
  <c r="BS264" i="3"/>
  <c r="BS265" i="3"/>
  <c r="BS266" i="3"/>
  <c r="BS267" i="3"/>
  <c r="BS268" i="3"/>
  <c r="BS269" i="3"/>
  <c r="BS270" i="3"/>
  <c r="BS271" i="3"/>
  <c r="BS272" i="3"/>
  <c r="BS273" i="3"/>
  <c r="BS274" i="3"/>
  <c r="BS275" i="3"/>
  <c r="BS276" i="3"/>
  <c r="BS277" i="3"/>
  <c r="BS278" i="3"/>
  <c r="BS279" i="3"/>
  <c r="BS280" i="3"/>
  <c r="BS281" i="3"/>
  <c r="BS282" i="3"/>
  <c r="BS283" i="3"/>
  <c r="BS284" i="3"/>
  <c r="BS285" i="3"/>
  <c r="BS286" i="3"/>
  <c r="BS287" i="3"/>
  <c r="BS288" i="3"/>
  <c r="BS289" i="3"/>
  <c r="BS290" i="3"/>
  <c r="BS291" i="3"/>
  <c r="BS292" i="3"/>
  <c r="BS293" i="3"/>
  <c r="BS294" i="3"/>
  <c r="BS295" i="3"/>
  <c r="BS296" i="3"/>
  <c r="BS297" i="3"/>
  <c r="BS298" i="3"/>
  <c r="BS299" i="3"/>
  <c r="BS300" i="3"/>
  <c r="BS301" i="3"/>
  <c r="BS302" i="3"/>
  <c r="BS303" i="3"/>
  <c r="BS304" i="3"/>
  <c r="BS305" i="3"/>
  <c r="BS306" i="3"/>
  <c r="BS307" i="3"/>
  <c r="BS308" i="3"/>
  <c r="BS309" i="3"/>
  <c r="BS310" i="3"/>
  <c r="BS311" i="3"/>
  <c r="BS312" i="3"/>
  <c r="BS313" i="3"/>
  <c r="BS314" i="3"/>
  <c r="BS315" i="3"/>
  <c r="BS316" i="3"/>
  <c r="BS317" i="3"/>
  <c r="BS318" i="3"/>
  <c r="BS319" i="3"/>
  <c r="BS320" i="3"/>
  <c r="BS321" i="3"/>
  <c r="BS322" i="3"/>
  <c r="BS323" i="3"/>
  <c r="BS324" i="3"/>
  <c r="BS325" i="3"/>
  <c r="BS326" i="3"/>
  <c r="BS327" i="3" s="1"/>
  <c r="BS328" i="3" s="1"/>
  <c r="BS329" i="3" s="1"/>
  <c r="BS330" i="3" s="1"/>
  <c r="BS331" i="3" s="1"/>
  <c r="BS332" i="3" s="1"/>
  <c r="BS333" i="3" s="1"/>
  <c r="BS334" i="3" s="1"/>
  <c r="BS335" i="3" s="1"/>
  <c r="BS336" i="3" s="1"/>
  <c r="BS337" i="3" s="1"/>
  <c r="BS338" i="3" s="1"/>
  <c r="BS339" i="3" s="1"/>
  <c r="BS340" i="3" s="1"/>
  <c r="BS341" i="3" s="1"/>
  <c r="BS342" i="3" s="1"/>
  <c r="BS343" i="3" s="1"/>
  <c r="BS344" i="3" s="1"/>
  <c r="BS345" i="3" s="1"/>
  <c r="BS346" i="3" s="1"/>
  <c r="BS347" i="3" s="1"/>
  <c r="BS348" i="3" s="1"/>
  <c r="BS349" i="3" s="1"/>
  <c r="BS350" i="3" s="1"/>
  <c r="BS351" i="3" s="1"/>
  <c r="BS352" i="3" s="1"/>
  <c r="BS353" i="3" s="1"/>
  <c r="BS354" i="3" s="1"/>
  <c r="BS355" i="3" s="1"/>
  <c r="BS356" i="3" s="1"/>
  <c r="BS357" i="3" s="1"/>
  <c r="BS358" i="3" s="1"/>
  <c r="BS359" i="3" s="1"/>
  <c r="BS360" i="3" s="1"/>
  <c r="BS361" i="3" s="1"/>
  <c r="BS362" i="3" s="1"/>
  <c r="BS363" i="3" s="1"/>
  <c r="BS364" i="3" s="1"/>
  <c r="BS365" i="3" s="1"/>
  <c r="BS366" i="3" s="1"/>
  <c r="BS367" i="3" s="1"/>
  <c r="BS368" i="3" s="1"/>
  <c r="BS369" i="3" s="1"/>
  <c r="BS370" i="3" s="1"/>
  <c r="BS371" i="3" s="1"/>
  <c r="BS372" i="3" s="1"/>
  <c r="BS373" i="3" s="1"/>
  <c r="BS374" i="3" s="1"/>
  <c r="BS375" i="3" s="1"/>
  <c r="BS376" i="3" s="1"/>
  <c r="BS377" i="3" s="1"/>
  <c r="BS378" i="3" s="1"/>
  <c r="BS379" i="3" s="1"/>
  <c r="BS380" i="3" s="1"/>
  <c r="BS381" i="3" s="1"/>
  <c r="BS382" i="3" s="1"/>
  <c r="BS383" i="3" s="1"/>
  <c r="BS384" i="3" s="1"/>
  <c r="BS385" i="3" s="1"/>
  <c r="BS386" i="3" s="1"/>
  <c r="BS387" i="3" s="1"/>
  <c r="BS388" i="3" s="1"/>
  <c r="BS389" i="3" s="1"/>
  <c r="BS390" i="3" s="1"/>
  <c r="BS391" i="3" s="1"/>
  <c r="BS392" i="3" s="1"/>
  <c r="BS393" i="3" s="1"/>
  <c r="BS394" i="3" s="1"/>
  <c r="BS395" i="3" s="1"/>
  <c r="BS396" i="3" s="1"/>
  <c r="BS397" i="3" s="1"/>
  <c r="BS398" i="3" s="1"/>
  <c r="BS399" i="3" s="1"/>
  <c r="BS400" i="3" s="1"/>
  <c r="BS401" i="3" s="1"/>
  <c r="BS402" i="3" s="1"/>
  <c r="BS403" i="3" s="1"/>
  <c r="BS404" i="3" s="1"/>
  <c r="BS242" i="3"/>
  <c r="BO8" i="7" l="1"/>
  <c r="G53" i="4"/>
  <c r="BI244" i="3"/>
  <c r="BI245" i="3"/>
  <c r="BI246" i="3"/>
  <c r="BI247" i="3"/>
  <c r="BI248" i="3"/>
  <c r="BI249" i="3"/>
  <c r="BI250" i="3"/>
  <c r="BI251" i="3"/>
  <c r="BI252" i="3"/>
  <c r="BI253" i="3"/>
  <c r="BI254" i="3"/>
  <c r="BI255" i="3"/>
  <c r="BI256" i="3"/>
  <c r="BI257" i="3"/>
  <c r="BI258" i="3"/>
  <c r="BI259" i="3"/>
  <c r="BI260" i="3"/>
  <c r="BI261" i="3"/>
  <c r="BI262" i="3"/>
  <c r="BI263" i="3"/>
  <c r="BI264" i="3"/>
  <c r="BI265" i="3"/>
  <c r="BI266" i="3"/>
  <c r="BI267" i="3"/>
  <c r="BI268" i="3"/>
  <c r="BI269" i="3"/>
  <c r="BI270" i="3"/>
  <c r="BI271" i="3"/>
  <c r="BI272" i="3"/>
  <c r="BI273" i="3"/>
  <c r="BI274" i="3"/>
  <c r="BI275" i="3"/>
  <c r="BI276" i="3"/>
  <c r="BI277" i="3"/>
  <c r="BI278" i="3"/>
  <c r="BI279" i="3"/>
  <c r="BI280" i="3"/>
  <c r="BI281" i="3"/>
  <c r="BI282" i="3"/>
  <c r="BI283" i="3"/>
  <c r="BI284" i="3"/>
  <c r="BI285" i="3"/>
  <c r="BI286" i="3"/>
  <c r="BI287" i="3"/>
  <c r="BI288" i="3"/>
  <c r="BI289" i="3"/>
  <c r="BI290" i="3"/>
  <c r="BI291" i="3"/>
  <c r="BI292" i="3"/>
  <c r="BI293" i="3"/>
  <c r="BI294" i="3"/>
  <c r="BI295" i="3"/>
  <c r="BI296" i="3"/>
  <c r="BI297" i="3"/>
  <c r="BI298" i="3"/>
  <c r="BI299" i="3"/>
  <c r="BI300" i="3"/>
  <c r="BI301" i="3"/>
  <c r="BI302" i="3"/>
  <c r="BI303" i="3"/>
  <c r="BI304" i="3"/>
  <c r="BI305" i="3"/>
  <c r="BI306" i="3"/>
  <c r="BI307" i="3"/>
  <c r="BI308" i="3"/>
  <c r="BI309" i="3"/>
  <c r="BI310" i="3"/>
  <c r="BI311" i="3"/>
  <c r="BI312" i="3"/>
  <c r="BI313" i="3"/>
  <c r="BI314" i="3"/>
  <c r="BI315" i="3"/>
  <c r="BI316" i="3"/>
  <c r="BI317" i="3"/>
  <c r="BI318" i="3"/>
  <c r="BI319" i="3"/>
  <c r="BI320" i="3"/>
  <c r="BI321" i="3"/>
  <c r="BI322" i="3"/>
  <c r="BI323" i="3"/>
  <c r="BI324" i="3"/>
  <c r="BI325" i="3"/>
  <c r="BI326" i="3"/>
  <c r="BI327" i="3" s="1"/>
  <c r="BI328" i="3" s="1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BI163" i="3"/>
  <c r="BI164" i="3"/>
  <c r="BI165" i="3"/>
  <c r="BI166" i="3"/>
  <c r="BI167" i="3"/>
  <c r="BI168" i="3"/>
  <c r="BI169" i="3"/>
  <c r="BI170" i="3"/>
  <c r="BI171" i="3"/>
  <c r="BI172" i="3"/>
  <c r="BI173" i="3"/>
  <c r="BI174" i="3"/>
  <c r="BI175" i="3"/>
  <c r="BI176" i="3"/>
  <c r="BI177" i="3"/>
  <c r="BI178" i="3"/>
  <c r="BI179" i="3"/>
  <c r="BI180" i="3"/>
  <c r="BI181" i="3"/>
  <c r="BI182" i="3"/>
  <c r="BI183" i="3"/>
  <c r="BI184" i="3"/>
  <c r="BI185" i="3"/>
  <c r="BI186" i="3"/>
  <c r="BI187" i="3"/>
  <c r="BI188" i="3"/>
  <c r="BI189" i="3"/>
  <c r="BI190" i="3"/>
  <c r="BI191" i="3"/>
  <c r="BI192" i="3"/>
  <c r="BI193" i="3"/>
  <c r="BI194" i="3"/>
  <c r="BI195" i="3"/>
  <c r="BI196" i="3"/>
  <c r="BI197" i="3"/>
  <c r="BI198" i="3"/>
  <c r="BI199" i="3"/>
  <c r="BI200" i="3"/>
  <c r="BI201" i="3"/>
  <c r="BI202" i="3"/>
  <c r="BI203" i="3"/>
  <c r="BI204" i="3"/>
  <c r="BI205" i="3"/>
  <c r="BI206" i="3"/>
  <c r="BI207" i="3"/>
  <c r="BI208" i="3"/>
  <c r="BI209" i="3"/>
  <c r="BI210" i="3"/>
  <c r="BI211" i="3"/>
  <c r="BI212" i="3"/>
  <c r="BI213" i="3"/>
  <c r="BI214" i="3"/>
  <c r="BI215" i="3"/>
  <c r="BI216" i="3"/>
  <c r="BI217" i="3"/>
  <c r="BI218" i="3"/>
  <c r="BI219" i="3"/>
  <c r="BI220" i="3"/>
  <c r="BI221" i="3"/>
  <c r="BI222" i="3"/>
  <c r="BI223" i="3"/>
  <c r="BI224" i="3"/>
  <c r="BI225" i="3"/>
  <c r="BI226" i="3"/>
  <c r="BI227" i="3"/>
  <c r="BI228" i="3"/>
  <c r="BI229" i="3"/>
  <c r="BI230" i="3"/>
  <c r="BI231" i="3"/>
  <c r="BI232" i="3"/>
  <c r="BI233" i="3"/>
  <c r="BI234" i="3"/>
  <c r="BI235" i="3"/>
  <c r="BI236" i="3"/>
  <c r="BI237" i="3"/>
  <c r="BI238" i="3"/>
  <c r="BI239" i="3"/>
  <c r="BI240" i="3"/>
  <c r="BI241" i="3"/>
  <c r="BI242" i="3"/>
  <c r="BI243" i="3"/>
  <c r="BD4" i="3"/>
  <c r="BD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102" i="3"/>
  <c r="BD103" i="3"/>
  <c r="BD104" i="3"/>
  <c r="BD105" i="3"/>
  <c r="BD106" i="3"/>
  <c r="BD107" i="3"/>
  <c r="BD108" i="3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BD157" i="3"/>
  <c r="BD158" i="3"/>
  <c r="BD159" i="3"/>
  <c r="BD160" i="3"/>
  <c r="BD161" i="3"/>
  <c r="BD162" i="3"/>
  <c r="BD163" i="3"/>
  <c r="BD164" i="3"/>
  <c r="BD165" i="3"/>
  <c r="BD166" i="3"/>
  <c r="BD167" i="3"/>
  <c r="BD168" i="3"/>
  <c r="BD169" i="3"/>
  <c r="BD170" i="3"/>
  <c r="BD171" i="3"/>
  <c r="BD172" i="3"/>
  <c r="BD173" i="3"/>
  <c r="BD174" i="3"/>
  <c r="BD175" i="3"/>
  <c r="BD176" i="3"/>
  <c r="BD177" i="3"/>
  <c r="BD178" i="3"/>
  <c r="BD179" i="3"/>
  <c r="BD180" i="3"/>
  <c r="BD181" i="3"/>
  <c r="BD182" i="3"/>
  <c r="BD183" i="3"/>
  <c r="BD184" i="3"/>
  <c r="BD185" i="3"/>
  <c r="BD186" i="3"/>
  <c r="BD187" i="3"/>
  <c r="BD188" i="3"/>
  <c r="BD189" i="3"/>
  <c r="BD190" i="3"/>
  <c r="BD191" i="3"/>
  <c r="BD192" i="3"/>
  <c r="BD193" i="3"/>
  <c r="BD194" i="3"/>
  <c r="BD195" i="3"/>
  <c r="BD196" i="3"/>
  <c r="BD197" i="3"/>
  <c r="BD198" i="3"/>
  <c r="BD199" i="3"/>
  <c r="BD200" i="3"/>
  <c r="BD201" i="3"/>
  <c r="BD202" i="3"/>
  <c r="BD203" i="3"/>
  <c r="BD204" i="3"/>
  <c r="BD205" i="3"/>
  <c r="BD206" i="3"/>
  <c r="BD207" i="3"/>
  <c r="BD208" i="3"/>
  <c r="BD209" i="3"/>
  <c r="BD210" i="3"/>
  <c r="BD211" i="3"/>
  <c r="BD212" i="3"/>
  <c r="BD213" i="3"/>
  <c r="BD214" i="3"/>
  <c r="BD215" i="3"/>
  <c r="BD216" i="3"/>
  <c r="BD217" i="3"/>
  <c r="BD218" i="3"/>
  <c r="BD219" i="3"/>
  <c r="BD220" i="3"/>
  <c r="BD221" i="3"/>
  <c r="BD222" i="3"/>
  <c r="BD223" i="3"/>
  <c r="BD224" i="3"/>
  <c r="BD225" i="3"/>
  <c r="BD226" i="3"/>
  <c r="BD227" i="3"/>
  <c r="BD228" i="3"/>
  <c r="BD229" i="3"/>
  <c r="BD230" i="3"/>
  <c r="BD231" i="3"/>
  <c r="BD232" i="3"/>
  <c r="BD233" i="3"/>
  <c r="BD234" i="3"/>
  <c r="BD235" i="3"/>
  <c r="BD236" i="3"/>
  <c r="BD237" i="3"/>
  <c r="BD238" i="3"/>
  <c r="BD239" i="3"/>
  <c r="BD240" i="3"/>
  <c r="BD241" i="3"/>
  <c r="BD242" i="3"/>
  <c r="BD243" i="3"/>
  <c r="BD245" i="3"/>
  <c r="BD246" i="3"/>
  <c r="BD247" i="3"/>
  <c r="BD248" i="3"/>
  <c r="BD249" i="3"/>
  <c r="BD250" i="3"/>
  <c r="BD251" i="3"/>
  <c r="BD252" i="3"/>
  <c r="BD253" i="3"/>
  <c r="BD254" i="3"/>
  <c r="BD255" i="3"/>
  <c r="BD256" i="3"/>
  <c r="BD257" i="3"/>
  <c r="BD258" i="3"/>
  <c r="BD259" i="3"/>
  <c r="BD260" i="3"/>
  <c r="BD261" i="3"/>
  <c r="BD262" i="3"/>
  <c r="BD263" i="3"/>
  <c r="BD264" i="3"/>
  <c r="BD265" i="3"/>
  <c r="BD266" i="3"/>
  <c r="BD267" i="3"/>
  <c r="BD268" i="3"/>
  <c r="BD269" i="3"/>
  <c r="BD270" i="3"/>
  <c r="BD271" i="3"/>
  <c r="BD272" i="3"/>
  <c r="BD273" i="3"/>
  <c r="BD274" i="3"/>
  <c r="BD275" i="3"/>
  <c r="BD276" i="3"/>
  <c r="BD277" i="3"/>
  <c r="BD278" i="3"/>
  <c r="BD279" i="3"/>
  <c r="BD280" i="3"/>
  <c r="BD281" i="3"/>
  <c r="BD282" i="3"/>
  <c r="BD283" i="3"/>
  <c r="BD284" i="3"/>
  <c r="BD285" i="3"/>
  <c r="BD286" i="3"/>
  <c r="BD287" i="3"/>
  <c r="BD288" i="3"/>
  <c r="BD289" i="3"/>
  <c r="BD290" i="3"/>
  <c r="BD291" i="3"/>
  <c r="BD292" i="3"/>
  <c r="BD293" i="3"/>
  <c r="BD294" i="3"/>
  <c r="BD295" i="3"/>
  <c r="BD296" i="3"/>
  <c r="BD297" i="3"/>
  <c r="BD298" i="3"/>
  <c r="BD299" i="3"/>
  <c r="BD300" i="3"/>
  <c r="BD301" i="3"/>
  <c r="BD302" i="3"/>
  <c r="BD303" i="3"/>
  <c r="BD304" i="3"/>
  <c r="BD305" i="3"/>
  <c r="BD306" i="3"/>
  <c r="BD307" i="3"/>
  <c r="BD308" i="3"/>
  <c r="BD309" i="3"/>
  <c r="BD310" i="3"/>
  <c r="BD311" i="3"/>
  <c r="BD312" i="3"/>
  <c r="BD313" i="3"/>
  <c r="BD314" i="3"/>
  <c r="BD315" i="3"/>
  <c r="BD316" i="3"/>
  <c r="BD317" i="3"/>
  <c r="BD318" i="3"/>
  <c r="BD319" i="3"/>
  <c r="BD320" i="3"/>
  <c r="BD321" i="3"/>
  <c r="BD322" i="3"/>
  <c r="BD323" i="3"/>
  <c r="BD324" i="3"/>
  <c r="BD325" i="3"/>
  <c r="BD326" i="3"/>
  <c r="BD327" i="3" s="1"/>
  <c r="BD244" i="3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F5" i="7" s="1"/>
  <c r="AI330" i="2"/>
  <c r="AF6" i="7" s="1"/>
  <c r="AI331" i="2"/>
  <c r="AF7" i="7" s="1"/>
  <c r="AI332" i="2"/>
  <c r="AF8" i="7" s="1"/>
  <c r="AI333" i="2"/>
  <c r="AF9" i="7" s="1"/>
  <c r="AI334" i="2"/>
  <c r="AF10" i="7" s="1"/>
  <c r="AI335" i="2"/>
  <c r="AF11" i="7" s="1"/>
  <c r="AI336" i="2"/>
  <c r="AF12" i="7" s="1"/>
  <c r="AI337" i="2"/>
  <c r="AF13" i="7" s="1"/>
  <c r="AI338" i="2"/>
  <c r="AF14" i="7" s="1"/>
  <c r="AI339" i="2"/>
  <c r="AF15" i="7" s="1"/>
  <c r="AI340" i="2"/>
  <c r="AF16" i="7" s="1"/>
  <c r="AI341" i="2"/>
  <c r="AF17" i="7" s="1"/>
  <c r="AI342" i="2"/>
  <c r="AF18" i="7" s="1"/>
  <c r="AI343" i="2"/>
  <c r="AF19" i="7" s="1"/>
  <c r="AI344" i="2"/>
  <c r="AF20" i="7" s="1"/>
  <c r="AI345" i="2"/>
  <c r="AF21" i="7" s="1"/>
  <c r="AI346" i="2"/>
  <c r="AF22" i="7" s="1"/>
  <c r="AI347" i="2"/>
  <c r="AF23" i="7" s="1"/>
  <c r="AI348" i="2"/>
  <c r="AF24" i="7" s="1"/>
  <c r="AI349" i="2"/>
  <c r="AF25" i="7" s="1"/>
  <c r="AI350" i="2"/>
  <c r="AF26" i="7" s="1"/>
  <c r="AI351" i="2"/>
  <c r="AF27" i="7" s="1"/>
  <c r="AI352" i="2"/>
  <c r="AF28" i="7" s="1"/>
  <c r="AI353" i="2"/>
  <c r="AF29" i="7" s="1"/>
  <c r="AI354" i="2"/>
  <c r="AF30" i="7" s="1"/>
  <c r="AI355" i="2"/>
  <c r="AF31" i="7" s="1"/>
  <c r="AI356" i="2"/>
  <c r="AF32" i="7" s="1"/>
  <c r="AI357" i="2"/>
  <c r="AF33" i="7" s="1"/>
  <c r="AI358" i="2"/>
  <c r="AF34" i="7" s="1"/>
  <c r="AI359" i="2"/>
  <c r="AF35" i="7" s="1"/>
  <c r="AI360" i="2"/>
  <c r="AF36" i="7" s="1"/>
  <c r="AI361" i="2"/>
  <c r="AF37" i="7" s="1"/>
  <c r="AI362" i="2"/>
  <c r="AF38" i="7" s="1"/>
  <c r="AI363" i="2"/>
  <c r="AF39" i="7" s="1"/>
  <c r="AI364" i="2"/>
  <c r="AF40" i="7" s="1"/>
  <c r="AI365" i="2"/>
  <c r="AF41" i="7" s="1"/>
  <c r="AI366" i="2"/>
  <c r="AF42" i="7" s="1"/>
  <c r="AI367" i="2"/>
  <c r="AF43" i="7" s="1"/>
  <c r="AI368" i="2"/>
  <c r="AF44" i="7" s="1"/>
  <c r="AI369" i="2"/>
  <c r="AF45" i="7" s="1"/>
  <c r="AI370" i="2"/>
  <c r="AF46" i="7" s="1"/>
  <c r="AI371" i="2"/>
  <c r="AF47" i="7" s="1"/>
  <c r="AI372" i="2"/>
  <c r="AF48" i="7" s="1"/>
  <c r="AI373" i="2"/>
  <c r="AF49" i="7" s="1"/>
  <c r="AI374" i="2"/>
  <c r="AF50" i="7" s="1"/>
  <c r="AI375" i="2"/>
  <c r="AF51" i="7" s="1"/>
  <c r="AI376" i="2"/>
  <c r="AF52" i="7" s="1"/>
  <c r="AI377" i="2"/>
  <c r="AF53" i="7" s="1"/>
  <c r="AI378" i="2"/>
  <c r="AF54" i="7" s="1"/>
  <c r="AI379" i="2"/>
  <c r="AF55" i="7" s="1"/>
  <c r="AI380" i="2"/>
  <c r="AF56" i="7" s="1"/>
  <c r="AI381" i="2"/>
  <c r="AF57" i="7" s="1"/>
  <c r="AI382" i="2"/>
  <c r="AF58" i="7" s="1"/>
  <c r="AI383" i="2"/>
  <c r="AF59" i="7" s="1"/>
  <c r="AI384" i="2"/>
  <c r="AF60" i="7" s="1"/>
  <c r="AI385" i="2"/>
  <c r="AF61" i="7" s="1"/>
  <c r="AI386" i="2"/>
  <c r="AF62" i="7" s="1"/>
  <c r="AI387" i="2"/>
  <c r="AF63" i="7" s="1"/>
  <c r="AI388" i="2"/>
  <c r="AF64" i="7" s="1"/>
  <c r="AI389" i="2"/>
  <c r="AF65" i="7" s="1"/>
  <c r="AI390" i="2"/>
  <c r="AF66" i="7" s="1"/>
  <c r="AI391" i="2"/>
  <c r="AF67" i="7" s="1"/>
  <c r="AI392" i="2"/>
  <c r="AF68" i="7" s="1"/>
  <c r="AI393" i="2"/>
  <c r="AF69" i="7" s="1"/>
  <c r="AI394" i="2"/>
  <c r="AF70" i="7" s="1"/>
  <c r="AI395" i="2"/>
  <c r="AF71" i="7" s="1"/>
  <c r="AI396" i="2"/>
  <c r="AF72" i="7" s="1"/>
  <c r="AG84" i="7" s="1"/>
  <c r="AI397" i="2"/>
  <c r="AF73" i="7" s="1"/>
  <c r="AG85" i="7" s="1"/>
  <c r="AI398" i="2"/>
  <c r="AF74" i="7" s="1"/>
  <c r="AI399" i="2"/>
  <c r="AF75" i="7" s="1"/>
  <c r="AI400" i="2"/>
  <c r="AF76" i="7" s="1"/>
  <c r="AI401" i="2"/>
  <c r="AF77" i="7" s="1"/>
  <c r="AI402" i="2"/>
  <c r="AF78" i="7" s="1"/>
  <c r="AI403" i="2"/>
  <c r="AF79" i="7" s="1"/>
  <c r="AI404" i="2"/>
  <c r="AF80" i="7" s="1"/>
  <c r="AI405" i="2"/>
  <c r="AF81" i="7" s="1"/>
  <c r="AI406" i="2"/>
  <c r="AF82" i="7" s="1"/>
  <c r="AI407" i="2"/>
  <c r="AF83" i="7" s="1"/>
  <c r="AI246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H5" i="7" s="1"/>
  <c r="AC330" i="2"/>
  <c r="AH6" i="7" s="1"/>
  <c r="AC331" i="2"/>
  <c r="AH7" i="7" s="1"/>
  <c r="AC332" i="2"/>
  <c r="AH8" i="7" s="1"/>
  <c r="AC333" i="2"/>
  <c r="AH9" i="7" s="1"/>
  <c r="AC334" i="2"/>
  <c r="AH10" i="7" s="1"/>
  <c r="AC335" i="2"/>
  <c r="AH11" i="7" s="1"/>
  <c r="AC336" i="2"/>
  <c r="AH12" i="7" s="1"/>
  <c r="AC337" i="2"/>
  <c r="AH13" i="7" s="1"/>
  <c r="AC338" i="2"/>
  <c r="AH14" i="7" s="1"/>
  <c r="AC339" i="2"/>
  <c r="AH15" i="7" s="1"/>
  <c r="AC340" i="2"/>
  <c r="AH16" i="7" s="1"/>
  <c r="AC341" i="2"/>
  <c r="AH17" i="7" s="1"/>
  <c r="AC342" i="2"/>
  <c r="AH18" i="7" s="1"/>
  <c r="AC343" i="2"/>
  <c r="AH19" i="7" s="1"/>
  <c r="AC344" i="2"/>
  <c r="AH20" i="7" s="1"/>
  <c r="AC345" i="2"/>
  <c r="AH21" i="7" s="1"/>
  <c r="AC346" i="2"/>
  <c r="AH22" i="7" s="1"/>
  <c r="AC347" i="2"/>
  <c r="AH23" i="7" s="1"/>
  <c r="AC348" i="2"/>
  <c r="AC349" i="2"/>
  <c r="AH25" i="7" s="1"/>
  <c r="AC350" i="2"/>
  <c r="AH26" i="7" s="1"/>
  <c r="AC351" i="2"/>
  <c r="AH27" i="7" s="1"/>
  <c r="AC352" i="2"/>
  <c r="AH28" i="7" s="1"/>
  <c r="AC353" i="2"/>
  <c r="AH29" i="7" s="1"/>
  <c r="AC354" i="2"/>
  <c r="AH30" i="7" s="1"/>
  <c r="AC355" i="2"/>
  <c r="AH31" i="7" s="1"/>
  <c r="AC356" i="2"/>
  <c r="AC357" i="2"/>
  <c r="AH33" i="7" s="1"/>
  <c r="AC358" i="2"/>
  <c r="AH34" i="7" s="1"/>
  <c r="AC359" i="2"/>
  <c r="AH35" i="7" s="1"/>
  <c r="AC360" i="2"/>
  <c r="AH36" i="7" s="1"/>
  <c r="AC361" i="2"/>
  <c r="AH37" i="7" s="1"/>
  <c r="AC362" i="2"/>
  <c r="AH38" i="7" s="1"/>
  <c r="AC363" i="2"/>
  <c r="AH39" i="7" s="1"/>
  <c r="AC364" i="2"/>
  <c r="AH40" i="7" s="1"/>
  <c r="AC365" i="2"/>
  <c r="AH41" i="7" s="1"/>
  <c r="AC366" i="2"/>
  <c r="AH42" i="7" s="1"/>
  <c r="AC367" i="2"/>
  <c r="AH43" i="7" s="1"/>
  <c r="AC368" i="2"/>
  <c r="AH44" i="7" s="1"/>
  <c r="AC369" i="2"/>
  <c r="AH45" i="7" s="1"/>
  <c r="AC370" i="2"/>
  <c r="AH46" i="7" s="1"/>
  <c r="AC371" i="2"/>
  <c r="AH47" i="7" s="1"/>
  <c r="AC372" i="2"/>
  <c r="AC373" i="2"/>
  <c r="AH49" i="7" s="1"/>
  <c r="AC374" i="2"/>
  <c r="AH50" i="7" s="1"/>
  <c r="AC375" i="2"/>
  <c r="AH51" i="7" s="1"/>
  <c r="AC376" i="2"/>
  <c r="AH52" i="7" s="1"/>
  <c r="AC377" i="2"/>
  <c r="AH53" i="7" s="1"/>
  <c r="AC378" i="2"/>
  <c r="AH54" i="7" s="1"/>
  <c r="AC379" i="2"/>
  <c r="AH55" i="7" s="1"/>
  <c r="AC380" i="2"/>
  <c r="AC381" i="2"/>
  <c r="AH57" i="7" s="1"/>
  <c r="AC382" i="2"/>
  <c r="AH58" i="7" s="1"/>
  <c r="AC383" i="2"/>
  <c r="AH59" i="7" s="1"/>
  <c r="AC384" i="2"/>
  <c r="AH60" i="7" s="1"/>
  <c r="AC385" i="2"/>
  <c r="AH61" i="7" s="1"/>
  <c r="AC386" i="2"/>
  <c r="AH62" i="7" s="1"/>
  <c r="AC387" i="2"/>
  <c r="AH63" i="7" s="1"/>
  <c r="AC388" i="2"/>
  <c r="AH64" i="7" s="1"/>
  <c r="AC389" i="2"/>
  <c r="AH65" i="7" s="1"/>
  <c r="AC390" i="2"/>
  <c r="AH66" i="7" s="1"/>
  <c r="AC391" i="2"/>
  <c r="AH67" i="7" s="1"/>
  <c r="AC392" i="2"/>
  <c r="AH68" i="7" s="1"/>
  <c r="AC393" i="2"/>
  <c r="AH69" i="7" s="1"/>
  <c r="AC394" i="2"/>
  <c r="AH70" i="7" s="1"/>
  <c r="AC395" i="2"/>
  <c r="AH71" i="7" s="1"/>
  <c r="AC396" i="2"/>
  <c r="AC397" i="2"/>
  <c r="AH73" i="7" s="1"/>
  <c r="AC398" i="2"/>
  <c r="AH74" i="7" s="1"/>
  <c r="AC399" i="2"/>
  <c r="AH75" i="7" s="1"/>
  <c r="AC400" i="2"/>
  <c r="AH76" i="7" s="1"/>
  <c r="AC401" i="2"/>
  <c r="AH77" i="7" s="1"/>
  <c r="AC402" i="2"/>
  <c r="AH78" i="7" s="1"/>
  <c r="AC403" i="2"/>
  <c r="AH79" i="7" s="1"/>
  <c r="AC404" i="2"/>
  <c r="AH80" i="7" s="1"/>
  <c r="AC405" i="2"/>
  <c r="AH81" i="7" s="1"/>
  <c r="Z5" i="2"/>
  <c r="Z6" i="2"/>
  <c r="AF6" i="2" s="1"/>
  <c r="Z7" i="2"/>
  <c r="Z8" i="2"/>
  <c r="Z9" i="2"/>
  <c r="AF9" i="2" s="1"/>
  <c r="Z10" i="2"/>
  <c r="Z11" i="2"/>
  <c r="AF11" i="2" s="1"/>
  <c r="Z12" i="2"/>
  <c r="Z13" i="2"/>
  <c r="AF13" i="2" s="1"/>
  <c r="Z14" i="2"/>
  <c r="AF14" i="2" s="1"/>
  <c r="Z15" i="2"/>
  <c r="Z16" i="2"/>
  <c r="Z17" i="2"/>
  <c r="AF17" i="2" s="1"/>
  <c r="Z18" i="2"/>
  <c r="Z19" i="2"/>
  <c r="AF19" i="2" s="1"/>
  <c r="Z20" i="2"/>
  <c r="Z21" i="2"/>
  <c r="AF21" i="2" s="1"/>
  <c r="Z22" i="2"/>
  <c r="AF22" i="2" s="1"/>
  <c r="Z23" i="2"/>
  <c r="Z24" i="2"/>
  <c r="Z25" i="2"/>
  <c r="AF25" i="2" s="1"/>
  <c r="Z26" i="2"/>
  <c r="Z27" i="2"/>
  <c r="AF27" i="2" s="1"/>
  <c r="Z28" i="2"/>
  <c r="Z29" i="2"/>
  <c r="AF29" i="2" s="1"/>
  <c r="Z30" i="2"/>
  <c r="AF30" i="2" s="1"/>
  <c r="Z31" i="2"/>
  <c r="Z32" i="2"/>
  <c r="Z33" i="2"/>
  <c r="AF33" i="2" s="1"/>
  <c r="Z34" i="2"/>
  <c r="Z35" i="2"/>
  <c r="AF35" i="2" s="1"/>
  <c r="Z36" i="2"/>
  <c r="Z37" i="2"/>
  <c r="AF37" i="2" s="1"/>
  <c r="Z38" i="2"/>
  <c r="AF38" i="2" s="1"/>
  <c r="Z39" i="2"/>
  <c r="Z40" i="2"/>
  <c r="Z41" i="2"/>
  <c r="AF41" i="2" s="1"/>
  <c r="Z42" i="2"/>
  <c r="Z43" i="2"/>
  <c r="AF43" i="2" s="1"/>
  <c r="Z44" i="2"/>
  <c r="Z45" i="2"/>
  <c r="AF45" i="2" s="1"/>
  <c r="Z46" i="2"/>
  <c r="AF46" i="2" s="1"/>
  <c r="Z47" i="2"/>
  <c r="Z48" i="2"/>
  <c r="Z49" i="2"/>
  <c r="AF49" i="2" s="1"/>
  <c r="Z50" i="2"/>
  <c r="Z51" i="2"/>
  <c r="AF51" i="2" s="1"/>
  <c r="Z52" i="2"/>
  <c r="Z53" i="2"/>
  <c r="AF53" i="2" s="1"/>
  <c r="Z54" i="2"/>
  <c r="AF54" i="2" s="1"/>
  <c r="Z55" i="2"/>
  <c r="Z56" i="2"/>
  <c r="Z57" i="2"/>
  <c r="AF57" i="2" s="1"/>
  <c r="Z58" i="2"/>
  <c r="Z59" i="2"/>
  <c r="AF59" i="2" s="1"/>
  <c r="Z60" i="2"/>
  <c r="Z61" i="2"/>
  <c r="AF61" i="2" s="1"/>
  <c r="Z62" i="2"/>
  <c r="AF62" i="2" s="1"/>
  <c r="Z63" i="2"/>
  <c r="Z64" i="2"/>
  <c r="Z65" i="2"/>
  <c r="AF65" i="2" s="1"/>
  <c r="Z66" i="2"/>
  <c r="Z67" i="2"/>
  <c r="AF67" i="2" s="1"/>
  <c r="Z68" i="2"/>
  <c r="Z69" i="2"/>
  <c r="AF69" i="2" s="1"/>
  <c r="Z70" i="2"/>
  <c r="AF70" i="2" s="1"/>
  <c r="Z71" i="2"/>
  <c r="Z72" i="2"/>
  <c r="Z73" i="2"/>
  <c r="AF73" i="2" s="1"/>
  <c r="Z74" i="2"/>
  <c r="Z75" i="2"/>
  <c r="AF75" i="2" s="1"/>
  <c r="Z76" i="2"/>
  <c r="Z77" i="2"/>
  <c r="AF77" i="2" s="1"/>
  <c r="Z78" i="2"/>
  <c r="AF78" i="2" s="1"/>
  <c r="Z79" i="2"/>
  <c r="Z80" i="2"/>
  <c r="Z81" i="2"/>
  <c r="AF81" i="2" s="1"/>
  <c r="Z82" i="2"/>
  <c r="Z83" i="2"/>
  <c r="AF83" i="2" s="1"/>
  <c r="Z84" i="2"/>
  <c r="Z85" i="2"/>
  <c r="AF85" i="2" s="1"/>
  <c r="Z86" i="2"/>
  <c r="AF86" i="2" s="1"/>
  <c r="Z87" i="2"/>
  <c r="Z88" i="2"/>
  <c r="Z89" i="2"/>
  <c r="AF89" i="2" s="1"/>
  <c r="Z90" i="2"/>
  <c r="Z91" i="2"/>
  <c r="AF91" i="2" s="1"/>
  <c r="Z92" i="2"/>
  <c r="Z93" i="2"/>
  <c r="AF93" i="2" s="1"/>
  <c r="Z94" i="2"/>
  <c r="AF94" i="2" s="1"/>
  <c r="Z95" i="2"/>
  <c r="Z96" i="2"/>
  <c r="Z97" i="2"/>
  <c r="AF97" i="2" s="1"/>
  <c r="Z98" i="2"/>
  <c r="Z99" i="2"/>
  <c r="AF99" i="2" s="1"/>
  <c r="Z100" i="2"/>
  <c r="Z101" i="2"/>
  <c r="AF101" i="2" s="1"/>
  <c r="Z102" i="2"/>
  <c r="AF102" i="2" s="1"/>
  <c r="Z103" i="2"/>
  <c r="Z104" i="2"/>
  <c r="Z105" i="2"/>
  <c r="AF105" i="2" s="1"/>
  <c r="Z106" i="2"/>
  <c r="Z107" i="2"/>
  <c r="AF107" i="2" s="1"/>
  <c r="Z108" i="2"/>
  <c r="Z109" i="2"/>
  <c r="AF109" i="2" s="1"/>
  <c r="Z110" i="2"/>
  <c r="AF110" i="2" s="1"/>
  <c r="Z111" i="2"/>
  <c r="Z112" i="2"/>
  <c r="Z113" i="2"/>
  <c r="AF113" i="2" s="1"/>
  <c r="Z114" i="2"/>
  <c r="Z115" i="2"/>
  <c r="AF115" i="2" s="1"/>
  <c r="Z116" i="2"/>
  <c r="Z117" i="2"/>
  <c r="AF117" i="2" s="1"/>
  <c r="Z118" i="2"/>
  <c r="AF118" i="2" s="1"/>
  <c r="Z119" i="2"/>
  <c r="Z120" i="2"/>
  <c r="Z121" i="2"/>
  <c r="AF121" i="2" s="1"/>
  <c r="Z122" i="2"/>
  <c r="Z123" i="2"/>
  <c r="AF123" i="2" s="1"/>
  <c r="Z124" i="2"/>
  <c r="Z125" i="2"/>
  <c r="AF125" i="2" s="1"/>
  <c r="Z126" i="2"/>
  <c r="AF126" i="2" s="1"/>
  <c r="Z127" i="2"/>
  <c r="Z128" i="2"/>
  <c r="Z129" i="2"/>
  <c r="AF129" i="2" s="1"/>
  <c r="Z130" i="2"/>
  <c r="Z131" i="2"/>
  <c r="AF131" i="2" s="1"/>
  <c r="Z132" i="2"/>
  <c r="Z133" i="2"/>
  <c r="AF133" i="2" s="1"/>
  <c r="Z134" i="2"/>
  <c r="AF134" i="2" s="1"/>
  <c r="Z135" i="2"/>
  <c r="Z136" i="2"/>
  <c r="Z137" i="2"/>
  <c r="AF137" i="2" s="1"/>
  <c r="Z138" i="2"/>
  <c r="Z139" i="2"/>
  <c r="AF139" i="2" s="1"/>
  <c r="Z140" i="2"/>
  <c r="Z141" i="2"/>
  <c r="AF141" i="2" s="1"/>
  <c r="Z142" i="2"/>
  <c r="AF142" i="2" s="1"/>
  <c r="Z143" i="2"/>
  <c r="Z144" i="2"/>
  <c r="Z145" i="2"/>
  <c r="AF145" i="2" s="1"/>
  <c r="Z146" i="2"/>
  <c r="Z147" i="2"/>
  <c r="AF147" i="2" s="1"/>
  <c r="Z148" i="2"/>
  <c r="Z149" i="2"/>
  <c r="AF149" i="2" s="1"/>
  <c r="Z150" i="2"/>
  <c r="AF150" i="2" s="1"/>
  <c r="Z151" i="2"/>
  <c r="Z152" i="2"/>
  <c r="Z153" i="2"/>
  <c r="AF153" i="2" s="1"/>
  <c r="Z154" i="2"/>
  <c r="Z155" i="2"/>
  <c r="AF155" i="2" s="1"/>
  <c r="Z156" i="2"/>
  <c r="Z157" i="2"/>
  <c r="AF157" i="2" s="1"/>
  <c r="Z158" i="2"/>
  <c r="AF158" i="2" s="1"/>
  <c r="Z159" i="2"/>
  <c r="Z160" i="2"/>
  <c r="Z161" i="2"/>
  <c r="AF161" i="2" s="1"/>
  <c r="Z162" i="2"/>
  <c r="Z163" i="2"/>
  <c r="AF163" i="2" s="1"/>
  <c r="Z164" i="2"/>
  <c r="Z165" i="2"/>
  <c r="AF165" i="2" s="1"/>
  <c r="Z166" i="2"/>
  <c r="AF166" i="2" s="1"/>
  <c r="Z167" i="2"/>
  <c r="Z168" i="2"/>
  <c r="Z169" i="2"/>
  <c r="AF169" i="2" s="1"/>
  <c r="Z170" i="2"/>
  <c r="Z171" i="2"/>
  <c r="AF171" i="2" s="1"/>
  <c r="Z172" i="2"/>
  <c r="Z173" i="2"/>
  <c r="AF173" i="2" s="1"/>
  <c r="Z174" i="2"/>
  <c r="AF174" i="2" s="1"/>
  <c r="Z175" i="2"/>
  <c r="Z176" i="2"/>
  <c r="Z177" i="2"/>
  <c r="AF177" i="2" s="1"/>
  <c r="Z178" i="2"/>
  <c r="Z179" i="2"/>
  <c r="AF179" i="2" s="1"/>
  <c r="Z180" i="2"/>
  <c r="Z181" i="2"/>
  <c r="AF181" i="2" s="1"/>
  <c r="Z182" i="2"/>
  <c r="AF182" i="2" s="1"/>
  <c r="Z183" i="2"/>
  <c r="Z184" i="2"/>
  <c r="Z185" i="2"/>
  <c r="AF185" i="2" s="1"/>
  <c r="Z186" i="2"/>
  <c r="Z187" i="2"/>
  <c r="AF187" i="2" s="1"/>
  <c r="Z188" i="2"/>
  <c r="Z189" i="2"/>
  <c r="AF189" i="2" s="1"/>
  <c r="Z190" i="2"/>
  <c r="AF190" i="2" s="1"/>
  <c r="Z191" i="2"/>
  <c r="Z192" i="2"/>
  <c r="Z193" i="2"/>
  <c r="AF193" i="2" s="1"/>
  <c r="Z194" i="2"/>
  <c r="Z195" i="2"/>
  <c r="AF195" i="2" s="1"/>
  <c r="Z196" i="2"/>
  <c r="Z197" i="2"/>
  <c r="AF197" i="2" s="1"/>
  <c r="Z198" i="2"/>
  <c r="AF198" i="2" s="1"/>
  <c r="Z199" i="2"/>
  <c r="Z200" i="2"/>
  <c r="Z201" i="2"/>
  <c r="AF201" i="2" s="1"/>
  <c r="Z202" i="2"/>
  <c r="Z203" i="2"/>
  <c r="AF203" i="2" s="1"/>
  <c r="Z204" i="2"/>
  <c r="Z205" i="2"/>
  <c r="AF205" i="2" s="1"/>
  <c r="Z206" i="2"/>
  <c r="AF206" i="2" s="1"/>
  <c r="Z207" i="2"/>
  <c r="Z208" i="2"/>
  <c r="Z209" i="2"/>
  <c r="AF209" i="2" s="1"/>
  <c r="Z210" i="2"/>
  <c r="Z211" i="2"/>
  <c r="AF211" i="2" s="1"/>
  <c r="Z212" i="2"/>
  <c r="Z213" i="2"/>
  <c r="AF213" i="2" s="1"/>
  <c r="Z214" i="2"/>
  <c r="AF214" i="2" s="1"/>
  <c r="Z215" i="2"/>
  <c r="Z216" i="2"/>
  <c r="Z217" i="2"/>
  <c r="AF217" i="2" s="1"/>
  <c r="Z218" i="2"/>
  <c r="Z219" i="2"/>
  <c r="AF219" i="2" s="1"/>
  <c r="Z220" i="2"/>
  <c r="Z221" i="2"/>
  <c r="AF221" i="2" s="1"/>
  <c r="Z222" i="2"/>
  <c r="AF222" i="2" s="1"/>
  <c r="Z223" i="2"/>
  <c r="Z224" i="2"/>
  <c r="Z225" i="2"/>
  <c r="AF225" i="2" s="1"/>
  <c r="Z226" i="2"/>
  <c r="Z227" i="2"/>
  <c r="AF227" i="2" s="1"/>
  <c r="Z228" i="2"/>
  <c r="Z229" i="2"/>
  <c r="AF229" i="2" s="1"/>
  <c r="Z230" i="2"/>
  <c r="AF230" i="2" s="1"/>
  <c r="Z231" i="2"/>
  <c r="Z232" i="2"/>
  <c r="Z233" i="2"/>
  <c r="AF233" i="2" s="1"/>
  <c r="Z234" i="2"/>
  <c r="Z235" i="2"/>
  <c r="AF235" i="2" s="1"/>
  <c r="Z236" i="2"/>
  <c r="Z237" i="2"/>
  <c r="AF237" i="2" s="1"/>
  <c r="Z238" i="2"/>
  <c r="AF238" i="2" s="1"/>
  <c r="Z239" i="2"/>
  <c r="Z240" i="2"/>
  <c r="Z241" i="2"/>
  <c r="AF241" i="2" s="1"/>
  <c r="Z242" i="2"/>
  <c r="Z243" i="2"/>
  <c r="AF243" i="2" s="1"/>
  <c r="AF245" i="2"/>
  <c r="Z244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I5" i="7" s="1"/>
  <c r="AH330" i="2"/>
  <c r="AI6" i="7" s="1"/>
  <c r="AH331" i="2"/>
  <c r="AI7" i="7" s="1"/>
  <c r="AH332" i="2"/>
  <c r="AI8" i="7" s="1"/>
  <c r="AH333" i="2"/>
  <c r="AI9" i="7" s="1"/>
  <c r="AH334" i="2"/>
  <c r="AI10" i="7" s="1"/>
  <c r="AH335" i="2"/>
  <c r="AI11" i="7" s="1"/>
  <c r="AH336" i="2"/>
  <c r="AI12" i="7" s="1"/>
  <c r="AH337" i="2"/>
  <c r="AI13" i="7" s="1"/>
  <c r="AH338" i="2"/>
  <c r="AI14" i="7" s="1"/>
  <c r="AH339" i="2"/>
  <c r="AI15" i="7" s="1"/>
  <c r="AH340" i="2"/>
  <c r="AI16" i="7" s="1"/>
  <c r="AH341" i="2"/>
  <c r="AI17" i="7" s="1"/>
  <c r="AH342" i="2"/>
  <c r="AI18" i="7" s="1"/>
  <c r="AH343" i="2"/>
  <c r="AI19" i="7" s="1"/>
  <c r="AH344" i="2"/>
  <c r="AI20" i="7" s="1"/>
  <c r="AH345" i="2"/>
  <c r="AI21" i="7" s="1"/>
  <c r="AH346" i="2"/>
  <c r="AI22" i="7" s="1"/>
  <c r="AH347" i="2"/>
  <c r="AI23" i="7" s="1"/>
  <c r="AH348" i="2"/>
  <c r="AI24" i="7" s="1"/>
  <c r="AH349" i="2"/>
  <c r="AI25" i="7" s="1"/>
  <c r="AH350" i="2"/>
  <c r="AI26" i="7" s="1"/>
  <c r="AH351" i="2"/>
  <c r="AI27" i="7" s="1"/>
  <c r="AH352" i="2"/>
  <c r="AI28" i="7" s="1"/>
  <c r="AH353" i="2"/>
  <c r="AI29" i="7" s="1"/>
  <c r="AH354" i="2"/>
  <c r="AI30" i="7" s="1"/>
  <c r="AH355" i="2"/>
  <c r="AI31" i="7" s="1"/>
  <c r="AH356" i="2"/>
  <c r="AI32" i="7" s="1"/>
  <c r="AH357" i="2"/>
  <c r="AI33" i="7" s="1"/>
  <c r="AH358" i="2"/>
  <c r="AI34" i="7" s="1"/>
  <c r="AH359" i="2"/>
  <c r="AI35" i="7" s="1"/>
  <c r="AH360" i="2"/>
  <c r="AI36" i="7" s="1"/>
  <c r="AH361" i="2"/>
  <c r="AI37" i="7" s="1"/>
  <c r="AH362" i="2"/>
  <c r="AI38" i="7" s="1"/>
  <c r="AH363" i="2"/>
  <c r="AI39" i="7" s="1"/>
  <c r="AH364" i="2"/>
  <c r="AI40" i="7" s="1"/>
  <c r="AH365" i="2"/>
  <c r="AI41" i="7" s="1"/>
  <c r="AH366" i="2"/>
  <c r="AI42" i="7" s="1"/>
  <c r="AH367" i="2"/>
  <c r="AI43" i="7" s="1"/>
  <c r="AH368" i="2"/>
  <c r="AI44" i="7" s="1"/>
  <c r="AH369" i="2"/>
  <c r="AI45" i="7" s="1"/>
  <c r="AH370" i="2"/>
  <c r="AI46" i="7" s="1"/>
  <c r="AH371" i="2"/>
  <c r="AI47" i="7" s="1"/>
  <c r="AH372" i="2"/>
  <c r="AI48" i="7" s="1"/>
  <c r="AH373" i="2"/>
  <c r="AI49" i="7" s="1"/>
  <c r="AH374" i="2"/>
  <c r="AI50" i="7" s="1"/>
  <c r="AH375" i="2"/>
  <c r="AI51" i="7" s="1"/>
  <c r="AH376" i="2"/>
  <c r="AI52" i="7" s="1"/>
  <c r="AH377" i="2"/>
  <c r="AI53" i="7" s="1"/>
  <c r="AH378" i="2"/>
  <c r="AI54" i="7" s="1"/>
  <c r="AH379" i="2"/>
  <c r="AI55" i="7" s="1"/>
  <c r="AH380" i="2"/>
  <c r="AI56" i="7" s="1"/>
  <c r="AH381" i="2"/>
  <c r="AI57" i="7" s="1"/>
  <c r="AH382" i="2"/>
  <c r="AI58" i="7" s="1"/>
  <c r="AH383" i="2"/>
  <c r="AI59" i="7" s="1"/>
  <c r="AH384" i="2"/>
  <c r="AI60" i="7" s="1"/>
  <c r="AH385" i="2"/>
  <c r="AI61" i="7" s="1"/>
  <c r="AH386" i="2"/>
  <c r="AI62" i="7" s="1"/>
  <c r="AH387" i="2"/>
  <c r="AI63" i="7" s="1"/>
  <c r="AH388" i="2"/>
  <c r="AI64" i="7" s="1"/>
  <c r="AH389" i="2"/>
  <c r="AI65" i="7" s="1"/>
  <c r="AH390" i="2"/>
  <c r="AI66" i="7" s="1"/>
  <c r="AH391" i="2"/>
  <c r="AI67" i="7" s="1"/>
  <c r="AH392" i="2"/>
  <c r="AI68" i="7" s="1"/>
  <c r="AH393" i="2"/>
  <c r="AI69" i="7" s="1"/>
  <c r="AH394" i="2"/>
  <c r="AI70" i="7" s="1"/>
  <c r="AH395" i="2"/>
  <c r="AI71" i="7" s="1"/>
  <c r="AH396" i="2"/>
  <c r="AI72" i="7" s="1"/>
  <c r="AH397" i="2"/>
  <c r="AI73" i="7" s="1"/>
  <c r="AH398" i="2"/>
  <c r="AI74" i="7" s="1"/>
  <c r="AL74" i="7" s="1"/>
  <c r="AH399" i="2"/>
  <c r="AI75" i="7" s="1"/>
  <c r="AL75" i="7" s="1"/>
  <c r="AH400" i="2"/>
  <c r="AI76" i="7" s="1"/>
  <c r="AL76" i="7" s="1"/>
  <c r="AH401" i="2"/>
  <c r="AI77" i="7" s="1"/>
  <c r="AL77" i="7" s="1"/>
  <c r="AH402" i="2"/>
  <c r="AI78" i="7" s="1"/>
  <c r="AL78" i="7" s="1"/>
  <c r="AH403" i="2"/>
  <c r="AI79" i="7" s="1"/>
  <c r="AL79" i="7" s="1"/>
  <c r="AH404" i="2"/>
  <c r="AI80" i="7" s="1"/>
  <c r="AL80" i="7" s="1"/>
  <c r="AH405" i="2"/>
  <c r="AI81" i="7" s="1"/>
  <c r="AL81" i="7" s="1"/>
  <c r="AH246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V36" i="2"/>
  <c r="V11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U11" i="1"/>
  <c r="AF398" i="2" l="1"/>
  <c r="AF390" i="2"/>
  <c r="AF382" i="2"/>
  <c r="AF374" i="2"/>
  <c r="AF366" i="2"/>
  <c r="AF358" i="2"/>
  <c r="AF350" i="2"/>
  <c r="AF342" i="2"/>
  <c r="AF334" i="2"/>
  <c r="AF326" i="2"/>
  <c r="AF318" i="2"/>
  <c r="AF310" i="2"/>
  <c r="AF302" i="2"/>
  <c r="AF294" i="2"/>
  <c r="AF286" i="2"/>
  <c r="AF278" i="2"/>
  <c r="AF270" i="2"/>
  <c r="AF262" i="2"/>
  <c r="AF254" i="2"/>
  <c r="AF246" i="2"/>
  <c r="AF401" i="2"/>
  <c r="AF393" i="2"/>
  <c r="AF385" i="2"/>
  <c r="AF377" i="2"/>
  <c r="AF369" i="2"/>
  <c r="AF361" i="2"/>
  <c r="AF353" i="2"/>
  <c r="AF345" i="2"/>
  <c r="AF337" i="2"/>
  <c r="AF329" i="2"/>
  <c r="AF321" i="2"/>
  <c r="AF313" i="2"/>
  <c r="AF305" i="2"/>
  <c r="AF297" i="2"/>
  <c r="AF289" i="2"/>
  <c r="AF281" i="2"/>
  <c r="AF273" i="2"/>
  <c r="AF265" i="2"/>
  <c r="AF257" i="2"/>
  <c r="AF249" i="2"/>
  <c r="AF405" i="2"/>
  <c r="AF397" i="2"/>
  <c r="AF389" i="2"/>
  <c r="AF381" i="2"/>
  <c r="AF373" i="2"/>
  <c r="AF365" i="2"/>
  <c r="AF357" i="2"/>
  <c r="AF349" i="2"/>
  <c r="AF341" i="2"/>
  <c r="AF333" i="2"/>
  <c r="AF325" i="2"/>
  <c r="AF317" i="2"/>
  <c r="AF309" i="2"/>
  <c r="AF301" i="2"/>
  <c r="AF293" i="2"/>
  <c r="AF285" i="2"/>
  <c r="AF277" i="2"/>
  <c r="AF269" i="2"/>
  <c r="AF261" i="2"/>
  <c r="AF253" i="2"/>
  <c r="AG82" i="7"/>
  <c r="AJ82" i="7"/>
  <c r="AF403" i="2"/>
  <c r="AF395" i="2"/>
  <c r="AF387" i="2"/>
  <c r="AF379" i="2"/>
  <c r="AF371" i="2"/>
  <c r="AF363" i="2"/>
  <c r="AF355" i="2"/>
  <c r="AF347" i="2"/>
  <c r="AF339" i="2"/>
  <c r="AF331" i="2"/>
  <c r="AF323" i="2"/>
  <c r="AF315" i="2"/>
  <c r="AF307" i="2"/>
  <c r="AF299" i="2"/>
  <c r="AF291" i="2"/>
  <c r="AF283" i="2"/>
  <c r="AF275" i="2"/>
  <c r="AF267" i="2"/>
  <c r="AF259" i="2"/>
  <c r="AF251" i="2"/>
  <c r="AG83" i="7"/>
  <c r="AJ83" i="7"/>
  <c r="AG75" i="7"/>
  <c r="AJ75" i="7"/>
  <c r="AF402" i="2"/>
  <c r="AF386" i="2"/>
  <c r="AF378" i="2"/>
  <c r="AF370" i="2"/>
  <c r="AF362" i="2"/>
  <c r="AF354" i="2"/>
  <c r="AF346" i="2"/>
  <c r="AF338" i="2"/>
  <c r="AF330" i="2"/>
  <c r="AF322" i="2"/>
  <c r="AF314" i="2"/>
  <c r="AF306" i="2"/>
  <c r="AF298" i="2"/>
  <c r="AF290" i="2"/>
  <c r="AF282" i="2"/>
  <c r="AF274" i="2"/>
  <c r="AF266" i="2"/>
  <c r="AF258" i="2"/>
  <c r="AF250" i="2"/>
  <c r="AG74" i="7"/>
  <c r="AJ74" i="7"/>
  <c r="AF394" i="2"/>
  <c r="AJ81" i="7"/>
  <c r="AG81" i="7"/>
  <c r="AG80" i="7"/>
  <c r="AJ80" i="7"/>
  <c r="AG79" i="7"/>
  <c r="AJ79" i="7"/>
  <c r="AJ78" i="7"/>
  <c r="AG78" i="7"/>
  <c r="AH72" i="7"/>
  <c r="AH56" i="7"/>
  <c r="AH48" i="7"/>
  <c r="AH32" i="7"/>
  <c r="AH24" i="7"/>
  <c r="AJ77" i="7"/>
  <c r="AG77" i="7"/>
  <c r="AJ76" i="7"/>
  <c r="AG76" i="7"/>
  <c r="K78" i="7"/>
  <c r="BC78" i="7"/>
  <c r="K38" i="7"/>
  <c r="BC38" i="7"/>
  <c r="K22" i="7"/>
  <c r="BC22" i="7"/>
  <c r="K77" i="7"/>
  <c r="BC77" i="7"/>
  <c r="K61" i="7"/>
  <c r="BC61" i="7"/>
  <c r="K37" i="7"/>
  <c r="BC37" i="7"/>
  <c r="K70" i="7"/>
  <c r="L82" i="7" s="1"/>
  <c r="BC70" i="7"/>
  <c r="BD82" i="7" s="1"/>
  <c r="K46" i="7"/>
  <c r="BC46" i="7"/>
  <c r="K30" i="7"/>
  <c r="BC30" i="7"/>
  <c r="K6" i="7"/>
  <c r="BC6" i="7"/>
  <c r="K69" i="7"/>
  <c r="BC69" i="7"/>
  <c r="K53" i="7"/>
  <c r="BC53" i="7"/>
  <c r="K45" i="7"/>
  <c r="BC45" i="7"/>
  <c r="K29" i="7"/>
  <c r="BC29" i="7"/>
  <c r="K21" i="7"/>
  <c r="BC21" i="7"/>
  <c r="K13" i="7"/>
  <c r="BC13" i="7"/>
  <c r="K5" i="7"/>
  <c r="BC5" i="7"/>
  <c r="K76" i="7"/>
  <c r="BC76" i="7"/>
  <c r="K68" i="7"/>
  <c r="BC68" i="7"/>
  <c r="K60" i="7"/>
  <c r="BC60" i="7"/>
  <c r="K52" i="7"/>
  <c r="BC52" i="7"/>
  <c r="K44" i="7"/>
  <c r="BC44" i="7"/>
  <c r="K36" i="7"/>
  <c r="BC36" i="7"/>
  <c r="K28" i="7"/>
  <c r="BC28" i="7"/>
  <c r="K20" i="7"/>
  <c r="BC20" i="7"/>
  <c r="K12" i="7"/>
  <c r="BC12" i="7"/>
  <c r="BI329" i="3"/>
  <c r="K75" i="7"/>
  <c r="BC75" i="7"/>
  <c r="K67" i="7"/>
  <c r="BC67" i="7"/>
  <c r="K59" i="7"/>
  <c r="BC59" i="7"/>
  <c r="K51" i="7"/>
  <c r="BC51" i="7"/>
  <c r="K43" i="7"/>
  <c r="BC43" i="7"/>
  <c r="K35" i="7"/>
  <c r="BC35" i="7"/>
  <c r="K27" i="7"/>
  <c r="BC27" i="7"/>
  <c r="K19" i="7"/>
  <c r="BC19" i="7"/>
  <c r="K11" i="7"/>
  <c r="BC11" i="7"/>
  <c r="K54" i="7"/>
  <c r="BC54" i="7"/>
  <c r="K74" i="7"/>
  <c r="BC74" i="7"/>
  <c r="K66" i="7"/>
  <c r="BC66" i="7"/>
  <c r="K58" i="7"/>
  <c r="BC58" i="7"/>
  <c r="K50" i="7"/>
  <c r="BC50" i="7"/>
  <c r="K42" i="7"/>
  <c r="BC42" i="7"/>
  <c r="K34" i="7"/>
  <c r="BC34" i="7"/>
  <c r="K26" i="7"/>
  <c r="BC26" i="7"/>
  <c r="K18" i="7"/>
  <c r="BC18" i="7"/>
  <c r="K10" i="7"/>
  <c r="BC10" i="7"/>
  <c r="K62" i="7"/>
  <c r="BC62" i="7"/>
  <c r="K81" i="7"/>
  <c r="BC81" i="7"/>
  <c r="K73" i="7"/>
  <c r="L85" i="7" s="1"/>
  <c r="BC73" i="7"/>
  <c r="BD85" i="7" s="1"/>
  <c r="K65" i="7"/>
  <c r="BC65" i="7"/>
  <c r="K57" i="7"/>
  <c r="BC57" i="7"/>
  <c r="K49" i="7"/>
  <c r="BC49" i="7"/>
  <c r="K41" i="7"/>
  <c r="BC41" i="7"/>
  <c r="K33" i="7"/>
  <c r="BC33" i="7"/>
  <c r="K25" i="7"/>
  <c r="BC25" i="7"/>
  <c r="K17" i="7"/>
  <c r="BC17" i="7"/>
  <c r="K9" i="7"/>
  <c r="BC9" i="7"/>
  <c r="K14" i="7"/>
  <c r="BC14" i="7"/>
  <c r="K80" i="7"/>
  <c r="BC80" i="7"/>
  <c r="K72" i="7"/>
  <c r="L84" i="7" s="1"/>
  <c r="BC72" i="7"/>
  <c r="BD84" i="7" s="1"/>
  <c r="K64" i="7"/>
  <c r="BC64" i="7"/>
  <c r="K56" i="7"/>
  <c r="BC56" i="7"/>
  <c r="K48" i="7"/>
  <c r="BC48" i="7"/>
  <c r="K40" i="7"/>
  <c r="BC40" i="7"/>
  <c r="K32" i="7"/>
  <c r="BC32" i="7"/>
  <c r="K24" i="7"/>
  <c r="BC24" i="7"/>
  <c r="K16" i="7"/>
  <c r="BC16" i="7"/>
  <c r="K8" i="7"/>
  <c r="BC8" i="7"/>
  <c r="K79" i="7"/>
  <c r="L79" i="7" s="1"/>
  <c r="BC79" i="7"/>
  <c r="K71" i="7"/>
  <c r="L83" i="7" s="1"/>
  <c r="BC71" i="7"/>
  <c r="BD83" i="7" s="1"/>
  <c r="K63" i="7"/>
  <c r="BC63" i="7"/>
  <c r="K55" i="7"/>
  <c r="BC55" i="7"/>
  <c r="K47" i="7"/>
  <c r="BC47" i="7"/>
  <c r="K39" i="7"/>
  <c r="BC39" i="7"/>
  <c r="K31" i="7"/>
  <c r="BC31" i="7"/>
  <c r="K23" i="7"/>
  <c r="BC23" i="7"/>
  <c r="K15" i="7"/>
  <c r="BC15" i="7"/>
  <c r="K7" i="7"/>
  <c r="BC7" i="7"/>
  <c r="BD328" i="3"/>
  <c r="BD329" i="3" s="1"/>
  <c r="BD330" i="3" s="1"/>
  <c r="BD331" i="3" s="1"/>
  <c r="BD332" i="3" s="1"/>
  <c r="BD333" i="3" s="1"/>
  <c r="BD334" i="3" s="1"/>
  <c r="BD335" i="3" s="1"/>
  <c r="BD336" i="3" s="1"/>
  <c r="BD337" i="3" s="1"/>
  <c r="BD338" i="3" s="1"/>
  <c r="BD339" i="3" s="1"/>
  <c r="BD340" i="3" s="1"/>
  <c r="BD341" i="3" s="1"/>
  <c r="BD342" i="3" s="1"/>
  <c r="BD343" i="3" s="1"/>
  <c r="BD344" i="3" s="1"/>
  <c r="BD345" i="3" s="1"/>
  <c r="BD346" i="3" s="1"/>
  <c r="BD347" i="3" s="1"/>
  <c r="BD348" i="3" s="1"/>
  <c r="BD349" i="3" s="1"/>
  <c r="BD350" i="3" s="1"/>
  <c r="BD351" i="3" s="1"/>
  <c r="BD352" i="3" s="1"/>
  <c r="BD353" i="3" s="1"/>
  <c r="BD354" i="3" s="1"/>
  <c r="BD355" i="3" s="1"/>
  <c r="BD356" i="3" s="1"/>
  <c r="BD357" i="3" s="1"/>
  <c r="BD358" i="3" s="1"/>
  <c r="BD359" i="3" s="1"/>
  <c r="BD360" i="3" s="1"/>
  <c r="BD361" i="3" s="1"/>
  <c r="BD362" i="3" s="1"/>
  <c r="BD363" i="3" s="1"/>
  <c r="BD364" i="3" s="1"/>
  <c r="BD365" i="3" s="1"/>
  <c r="BD366" i="3" s="1"/>
  <c r="BD367" i="3" s="1"/>
  <c r="BD368" i="3" s="1"/>
  <c r="BD369" i="3" s="1"/>
  <c r="BD370" i="3" s="1"/>
  <c r="BD371" i="3" s="1"/>
  <c r="BD372" i="3" s="1"/>
  <c r="BD373" i="3" s="1"/>
  <c r="BD374" i="3" s="1"/>
  <c r="BD375" i="3" s="1"/>
  <c r="BD376" i="3" s="1"/>
  <c r="BD377" i="3" s="1"/>
  <c r="BD378" i="3" s="1"/>
  <c r="BD379" i="3" s="1"/>
  <c r="BD380" i="3" s="1"/>
  <c r="BD381" i="3" s="1"/>
  <c r="BD382" i="3" s="1"/>
  <c r="BD383" i="3" s="1"/>
  <c r="BD384" i="3" s="1"/>
  <c r="BD385" i="3" s="1"/>
  <c r="BD386" i="3" s="1"/>
  <c r="BD387" i="3" s="1"/>
  <c r="BD388" i="3" s="1"/>
  <c r="BD389" i="3" s="1"/>
  <c r="BD390" i="3" s="1"/>
  <c r="BD391" i="3" s="1"/>
  <c r="BD392" i="3" s="1"/>
  <c r="BD393" i="3" s="1"/>
  <c r="BD394" i="3" s="1"/>
  <c r="BD395" i="3" s="1"/>
  <c r="BD396" i="3" s="1"/>
  <c r="BD397" i="3" s="1"/>
  <c r="BD398" i="3" s="1"/>
  <c r="BD399" i="3" s="1"/>
  <c r="BD400" i="3" s="1"/>
  <c r="BD401" i="3" s="1"/>
  <c r="BD402" i="3" s="1"/>
  <c r="BD403" i="3" s="1"/>
  <c r="BD404" i="3" s="1"/>
  <c r="AF400" i="2"/>
  <c r="AF392" i="2"/>
  <c r="AF376" i="2"/>
  <c r="AF368" i="2"/>
  <c r="AF360" i="2"/>
  <c r="AF352" i="2"/>
  <c r="AF344" i="2"/>
  <c r="AF328" i="2"/>
  <c r="AF320" i="2"/>
  <c r="AF312" i="2"/>
  <c r="AF304" i="2"/>
  <c r="AF296" i="2"/>
  <c r="AF288" i="2"/>
  <c r="AF280" i="2"/>
  <c r="AF272" i="2"/>
  <c r="AF264" i="2"/>
  <c r="AF256" i="2"/>
  <c r="AF248" i="2"/>
  <c r="AF384" i="2"/>
  <c r="AF336" i="2"/>
  <c r="AF399" i="2"/>
  <c r="AF391" i="2"/>
  <c r="AF383" i="2"/>
  <c r="AF375" i="2"/>
  <c r="AF367" i="2"/>
  <c r="AF359" i="2"/>
  <c r="AF351" i="2"/>
  <c r="AF343" i="2"/>
  <c r="AF335" i="2"/>
  <c r="AF327" i="2"/>
  <c r="AF319" i="2"/>
  <c r="AF311" i="2"/>
  <c r="AF303" i="2"/>
  <c r="AF295" i="2"/>
  <c r="AF287" i="2"/>
  <c r="AF279" i="2"/>
  <c r="AF271" i="2"/>
  <c r="AF263" i="2"/>
  <c r="AF255" i="2"/>
  <c r="AF247" i="2"/>
  <c r="AF232" i="2"/>
  <c r="AF224" i="2"/>
  <c r="AF216" i="2"/>
  <c r="AF208" i="2"/>
  <c r="AF200" i="2"/>
  <c r="AF192" i="2"/>
  <c r="AF184" i="2"/>
  <c r="AF176" i="2"/>
  <c r="AF168" i="2"/>
  <c r="AF160" i="2"/>
  <c r="AF144" i="2"/>
  <c r="AF120" i="2"/>
  <c r="AF104" i="2"/>
  <c r="AF88" i="2"/>
  <c r="AF72" i="2"/>
  <c r="AF56" i="2"/>
  <c r="AF40" i="2"/>
  <c r="AF16" i="2"/>
  <c r="AF239" i="2"/>
  <c r="AF231" i="2"/>
  <c r="AF223" i="2"/>
  <c r="AF215" i="2"/>
  <c r="AF207" i="2"/>
  <c r="AF199" i="2"/>
  <c r="AF191" i="2"/>
  <c r="AF183" i="2"/>
  <c r="AF175" i="2"/>
  <c r="AF167" i="2"/>
  <c r="AF159" i="2"/>
  <c r="AF151" i="2"/>
  <c r="AF143" i="2"/>
  <c r="AF135" i="2"/>
  <c r="AF127" i="2"/>
  <c r="AF119" i="2"/>
  <c r="AF111" i="2"/>
  <c r="AF103" i="2"/>
  <c r="AF95" i="2"/>
  <c r="AF87" i="2"/>
  <c r="AF79" i="2"/>
  <c r="AF71" i="2"/>
  <c r="AF63" i="2"/>
  <c r="AF55" i="2"/>
  <c r="AF47" i="2"/>
  <c r="AF39" i="2"/>
  <c r="AF31" i="2"/>
  <c r="AF23" i="2"/>
  <c r="AF15" i="2"/>
  <c r="AF7" i="2"/>
  <c r="AF240" i="2"/>
  <c r="AF152" i="2"/>
  <c r="AF136" i="2"/>
  <c r="AF128" i="2"/>
  <c r="AF112" i="2"/>
  <c r="AF96" i="2"/>
  <c r="AF80" i="2"/>
  <c r="AF64" i="2"/>
  <c r="AF48" i="2"/>
  <c r="AF32" i="2"/>
  <c r="AF24" i="2"/>
  <c r="AF8" i="2"/>
  <c r="AF242" i="2"/>
  <c r="AF234" i="2"/>
  <c r="AF226" i="2"/>
  <c r="AF218" i="2"/>
  <c r="AF210" i="2"/>
  <c r="AF202" i="2"/>
  <c r="AF194" i="2"/>
  <c r="AF186" i="2"/>
  <c r="AF178" i="2"/>
  <c r="AF170" i="2"/>
  <c r="AF162" i="2"/>
  <c r="AF154" i="2"/>
  <c r="AF146" i="2"/>
  <c r="AF138" i="2"/>
  <c r="AF130" i="2"/>
  <c r="AF122" i="2"/>
  <c r="AF114" i="2"/>
  <c r="AF106" i="2"/>
  <c r="AF98" i="2"/>
  <c r="AF90" i="2"/>
  <c r="AF82" i="2"/>
  <c r="AF74" i="2"/>
  <c r="AF66" i="2"/>
  <c r="AF58" i="2"/>
  <c r="AF50" i="2"/>
  <c r="AF42" i="2"/>
  <c r="AF34" i="2"/>
  <c r="AF26" i="2"/>
  <c r="AF18" i="2"/>
  <c r="AF10" i="2"/>
  <c r="AF236" i="2"/>
  <c r="AF228" i="2"/>
  <c r="AF220" i="2"/>
  <c r="AF212" i="2"/>
  <c r="AF204" i="2"/>
  <c r="AF196" i="2"/>
  <c r="AF188" i="2"/>
  <c r="AF180" i="2"/>
  <c r="AF172" i="2"/>
  <c r="AF164" i="2"/>
  <c r="AF156" i="2"/>
  <c r="AF148" i="2"/>
  <c r="AF140" i="2"/>
  <c r="AF132" i="2"/>
  <c r="AF124" i="2"/>
  <c r="AF116" i="2"/>
  <c r="AF108" i="2"/>
  <c r="AF100" i="2"/>
  <c r="AF92" i="2"/>
  <c r="AF84" i="2"/>
  <c r="AF76" i="2"/>
  <c r="AF68" i="2"/>
  <c r="AF60" i="2"/>
  <c r="AF52" i="2"/>
  <c r="AF44" i="2"/>
  <c r="AF36" i="2"/>
  <c r="AF28" i="2"/>
  <c r="AF20" i="2"/>
  <c r="AF12" i="2"/>
  <c r="AF404" i="2"/>
  <c r="AF396" i="2"/>
  <c r="AF388" i="2"/>
  <c r="AF380" i="2"/>
  <c r="AF372" i="2"/>
  <c r="AF364" i="2"/>
  <c r="AF356" i="2"/>
  <c r="AF348" i="2"/>
  <c r="AF340" i="2"/>
  <c r="AF332" i="2"/>
  <c r="AF324" i="2"/>
  <c r="AF316" i="2"/>
  <c r="AF308" i="2"/>
  <c r="AF300" i="2"/>
  <c r="AF292" i="2"/>
  <c r="AF284" i="2"/>
  <c r="AF276" i="2"/>
  <c r="AF268" i="2"/>
  <c r="AF260" i="2"/>
  <c r="AF252" i="2"/>
  <c r="AF244" i="2"/>
  <c r="AF5" i="2"/>
  <c r="G9" i="1"/>
  <c r="O11" i="1"/>
  <c r="G10" i="1"/>
  <c r="R10" i="1"/>
  <c r="AS11" i="1"/>
  <c r="AP11" i="1"/>
  <c r="L11" i="1"/>
  <c r="X11" i="1"/>
  <c r="R11" i="1"/>
  <c r="AY11" i="1"/>
  <c r="AA11" i="1"/>
  <c r="L10" i="1"/>
  <c r="AA9" i="1" l="1"/>
  <c r="AA10" i="1"/>
  <c r="U9" i="1"/>
  <c r="X10" i="1"/>
  <c r="L80" i="7"/>
  <c r="L81" i="7"/>
  <c r="L17" i="7"/>
  <c r="L76" i="7"/>
  <c r="L77" i="7"/>
  <c r="L74" i="7"/>
  <c r="BD80" i="7"/>
  <c r="L75" i="7"/>
  <c r="BI330" i="3"/>
  <c r="BD74" i="7"/>
  <c r="BD76" i="7"/>
  <c r="BD79" i="7"/>
  <c r="BD78" i="7"/>
  <c r="BD81" i="7"/>
  <c r="BD75" i="7"/>
  <c r="BD77" i="7"/>
  <c r="L78" i="7"/>
  <c r="G8" i="1"/>
  <c r="AN10" i="1"/>
  <c r="U10" i="1"/>
  <c r="AY10" i="1"/>
  <c r="AS10" i="1"/>
  <c r="O10" i="1"/>
  <c r="I11" i="1"/>
  <c r="AV11" i="1"/>
  <c r="R9" i="1"/>
  <c r="L9" i="1"/>
  <c r="O9" i="1" l="1"/>
  <c r="X9" i="1"/>
  <c r="AA8" i="1"/>
  <c r="AM11" i="1"/>
  <c r="BI331" i="3"/>
  <c r="G7" i="1"/>
  <c r="F11" i="1"/>
  <c r="AP10" i="1"/>
  <c r="AN9" i="1"/>
  <c r="AV10" i="1"/>
  <c r="AS9" i="1"/>
  <c r="I10" i="1"/>
  <c r="F10" i="1" s="1"/>
  <c r="AY9" i="1"/>
  <c r="R8" i="1"/>
  <c r="L8" i="1"/>
  <c r="O8" i="1" l="1"/>
  <c r="X8" i="1"/>
  <c r="U8" i="1"/>
  <c r="X7" i="1"/>
  <c r="AA7" i="1"/>
  <c r="BI332" i="3"/>
  <c r="G6" i="1"/>
  <c r="I9" i="1"/>
  <c r="F9" i="1" s="1"/>
  <c r="I8" i="1"/>
  <c r="F8" i="1" s="1"/>
  <c r="AV9" i="1"/>
  <c r="AY8" i="1"/>
  <c r="AM10" i="1"/>
  <c r="AP9" i="1"/>
  <c r="AN8" i="1"/>
  <c r="AS8" i="1"/>
  <c r="R7" i="1"/>
  <c r="L7" i="1"/>
  <c r="I6" i="1"/>
  <c r="I7" i="1"/>
  <c r="O7" i="1" l="1"/>
  <c r="R6" i="1"/>
  <c r="X6" i="1"/>
  <c r="AA6" i="1"/>
  <c r="U7" i="1"/>
  <c r="F7" i="1"/>
  <c r="BI333" i="3"/>
  <c r="G5" i="1"/>
  <c r="AP8" i="1"/>
  <c r="AN7" i="1"/>
  <c r="AV8" i="1"/>
  <c r="AY7" i="1"/>
  <c r="AY6" i="1"/>
  <c r="AS6" i="1"/>
  <c r="AS7" i="1"/>
  <c r="AM9" i="1"/>
  <c r="L6" i="1"/>
  <c r="F6" i="1" s="1"/>
  <c r="O6" i="1" l="1"/>
  <c r="U6" i="1"/>
  <c r="BI334" i="3"/>
  <c r="AM8" i="1"/>
  <c r="AP7" i="1"/>
  <c r="AN6" i="1"/>
  <c r="AV6" i="1"/>
  <c r="AV7" i="1"/>
  <c r="AM7" i="1" l="1"/>
  <c r="BI335" i="3"/>
  <c r="AN5" i="1"/>
  <c r="AP6" i="1"/>
  <c r="AM6" i="1" s="1"/>
  <c r="BI336" i="3" l="1"/>
  <c r="BI337" i="3" l="1"/>
  <c r="BZ45" i="4"/>
  <c r="BR45" i="4"/>
  <c r="BN52" i="4"/>
  <c r="BJ45" i="4"/>
  <c r="BF52" i="4"/>
  <c r="BB45" i="4"/>
  <c r="AX52" i="4"/>
  <c r="AP52" i="4"/>
  <c r="AG52" i="4"/>
  <c r="BN45" i="4" l="1"/>
  <c r="BN53" i="4"/>
  <c r="BF45" i="4"/>
  <c r="BF53" i="4"/>
  <c r="AX45" i="4"/>
  <c r="AX53" i="4"/>
  <c r="AP45" i="4"/>
  <c r="AP53" i="4"/>
  <c r="AG45" i="4"/>
  <c r="AG53" i="4"/>
  <c r="B53" i="4"/>
  <c r="AC45" i="4"/>
  <c r="AT45" i="4"/>
  <c r="BI338" i="3"/>
  <c r="AT50" i="4"/>
  <c r="BB50" i="4"/>
  <c r="BZ50" i="4"/>
  <c r="BR50" i="4"/>
  <c r="BJ50" i="4"/>
  <c r="AC50" i="4"/>
  <c r="AK50" i="4"/>
  <c r="AX51" i="4"/>
  <c r="BN50" i="4"/>
  <c r="BN51" i="4"/>
  <c r="AX50" i="4"/>
  <c r="AG51" i="4"/>
  <c r="AP51" i="4"/>
  <c r="BF50" i="4"/>
  <c r="BF51" i="4"/>
  <c r="AP50" i="4"/>
  <c r="AG50" i="4"/>
  <c r="BI339" i="3" l="1"/>
  <c r="BI340" i="3" l="1"/>
  <c r="BI341" i="3" l="1"/>
  <c r="X2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O37" i="1"/>
  <c r="R37" i="1"/>
  <c r="X37" i="1"/>
  <c r="AA37" i="1"/>
  <c r="AG37" i="1"/>
  <c r="AJ37" i="1"/>
  <c r="AY37" i="1"/>
  <c r="AV37" i="1"/>
  <c r="AS37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X12" i="1"/>
  <c r="X13" i="1"/>
  <c r="X14" i="1"/>
  <c r="X15" i="1"/>
  <c r="X16" i="1"/>
  <c r="X17" i="1"/>
  <c r="X18" i="1"/>
  <c r="X19" i="1"/>
  <c r="X20" i="1"/>
  <c r="X21" i="1"/>
  <c r="X22" i="1"/>
  <c r="X23" i="1"/>
  <c r="R12" i="1"/>
  <c r="R13" i="1"/>
  <c r="R14" i="1"/>
  <c r="R15" i="1"/>
  <c r="R16" i="1"/>
  <c r="R17" i="1"/>
  <c r="R18" i="1"/>
  <c r="R19" i="1"/>
  <c r="R20" i="1"/>
  <c r="R21" i="1"/>
  <c r="R22" i="1"/>
  <c r="R23" i="1"/>
  <c r="O12" i="1"/>
  <c r="O13" i="1"/>
  <c r="O14" i="1"/>
  <c r="O15" i="1"/>
  <c r="O16" i="1"/>
  <c r="O17" i="1"/>
  <c r="O18" i="1"/>
  <c r="O19" i="1"/>
  <c r="O20" i="1"/>
  <c r="O21" i="1"/>
  <c r="O22" i="1"/>
  <c r="O23" i="1"/>
  <c r="L37" i="1"/>
  <c r="L12" i="1"/>
  <c r="L13" i="1"/>
  <c r="L14" i="1"/>
  <c r="L15" i="1"/>
  <c r="L16" i="1"/>
  <c r="L17" i="1"/>
  <c r="L18" i="1"/>
  <c r="L19" i="1"/>
  <c r="L20" i="1"/>
  <c r="L21" i="1"/>
  <c r="L22" i="1"/>
  <c r="L23" i="1"/>
  <c r="I12" i="1"/>
  <c r="BI342" i="3" l="1"/>
  <c r="AM15" i="1"/>
  <c r="F16" i="1"/>
  <c r="AD18" i="1"/>
  <c r="AD17" i="1"/>
  <c r="AD16" i="1"/>
  <c r="F15" i="1"/>
  <c r="F14" i="1"/>
  <c r="F23" i="1"/>
  <c r="AD23" i="1"/>
  <c r="F21" i="1"/>
  <c r="AD15" i="1"/>
  <c r="D37" i="1"/>
  <c r="F13" i="1"/>
  <c r="AD20" i="1"/>
  <c r="AD19" i="1"/>
  <c r="AD37" i="1"/>
  <c r="F12" i="1"/>
  <c r="F18" i="1"/>
  <c r="F22" i="1"/>
  <c r="AM16" i="1"/>
  <c r="F20" i="1"/>
  <c r="F19" i="1"/>
  <c r="F17" i="1"/>
  <c r="AM23" i="1"/>
  <c r="F37" i="1"/>
  <c r="AD21" i="1"/>
  <c r="AD13" i="1"/>
  <c r="AD22" i="1"/>
  <c r="AD14" i="1"/>
  <c r="AD12" i="1"/>
  <c r="AM18" i="1"/>
  <c r="AM22" i="1"/>
  <c r="AM14" i="1"/>
  <c r="AM37" i="1"/>
  <c r="AM20" i="1"/>
  <c r="AM19" i="1"/>
  <c r="AM17" i="1"/>
  <c r="AM12" i="1"/>
  <c r="AM21" i="1"/>
  <c r="AM13" i="1"/>
  <c r="BI343" i="3" l="1"/>
  <c r="C16" i="1"/>
  <c r="C15" i="1"/>
  <c r="C18" i="1"/>
  <c r="C17" i="1"/>
  <c r="C13" i="1"/>
  <c r="C23" i="1"/>
  <c r="C14" i="1"/>
  <c r="C21" i="1"/>
  <c r="C22" i="1"/>
  <c r="C12" i="1"/>
  <c r="C20" i="1"/>
  <c r="C37" i="1"/>
  <c r="C19" i="1"/>
  <c r="BI344" i="3" l="1"/>
  <c r="G40" i="4"/>
  <c r="B52" i="4"/>
  <c r="B54" i="4" l="1"/>
  <c r="B55" i="4"/>
  <c r="G54" i="4"/>
  <c r="G55" i="4"/>
  <c r="BI345" i="3"/>
  <c r="B45" i="4"/>
  <c r="B40" i="4" l="1"/>
  <c r="BI346" i="3"/>
  <c r="BI347" i="3" l="1"/>
  <c r="BD63" i="7"/>
  <c r="BD64" i="7"/>
  <c r="BD65" i="7"/>
  <c r="BD66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J62" i="7"/>
  <c r="AK74" i="7" s="1"/>
  <c r="AJ63" i="7"/>
  <c r="AK75" i="7" s="1"/>
  <c r="AJ64" i="7"/>
  <c r="AK76" i="7" s="1"/>
  <c r="AJ65" i="7"/>
  <c r="AK77" i="7" s="1"/>
  <c r="AJ66" i="7"/>
  <c r="AK78" i="7" s="1"/>
  <c r="AJ67" i="7"/>
  <c r="AK79" i="7" s="1"/>
  <c r="AJ68" i="7"/>
  <c r="AK80" i="7" s="1"/>
  <c r="AJ69" i="7"/>
  <c r="AK81" i="7" s="1"/>
  <c r="AJ70" i="7"/>
  <c r="AK82" i="7" s="1"/>
  <c r="AJ71" i="7"/>
  <c r="AK83" i="7" s="1"/>
  <c r="AJ72" i="7"/>
  <c r="AK84" i="7" s="1"/>
  <c r="AJ73" i="7"/>
  <c r="AK85" i="7" s="1"/>
  <c r="AJ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L62" i="7"/>
  <c r="AM74" i="7" s="1"/>
  <c r="AL63" i="7"/>
  <c r="AM75" i="7" s="1"/>
  <c r="AL64" i="7"/>
  <c r="AM76" i="7" s="1"/>
  <c r="AL65" i="7"/>
  <c r="AM77" i="7" s="1"/>
  <c r="AL66" i="7"/>
  <c r="AM78" i="7" s="1"/>
  <c r="AL67" i="7"/>
  <c r="AM79" i="7" s="1"/>
  <c r="AL68" i="7"/>
  <c r="AM80" i="7" s="1"/>
  <c r="AL69" i="7"/>
  <c r="AM81" i="7" s="1"/>
  <c r="AL70" i="7"/>
  <c r="AM82" i="7" s="1"/>
  <c r="AL71" i="7"/>
  <c r="AM83" i="7" s="1"/>
  <c r="AL72" i="7"/>
  <c r="AM84" i="7" s="1"/>
  <c r="AL73" i="7"/>
  <c r="AL61" i="7"/>
  <c r="N62" i="7"/>
  <c r="N63" i="7"/>
  <c r="N64" i="7"/>
  <c r="N65" i="7"/>
  <c r="N66" i="7"/>
  <c r="N67" i="7"/>
  <c r="N68" i="7"/>
  <c r="N69" i="7"/>
  <c r="N70" i="7"/>
  <c r="N71" i="7"/>
  <c r="N72" i="7"/>
  <c r="N73" i="7"/>
  <c r="L62" i="7"/>
  <c r="L63" i="7"/>
  <c r="L64" i="7"/>
  <c r="L65" i="7"/>
  <c r="L66" i="7"/>
  <c r="L67" i="7"/>
  <c r="L68" i="7"/>
  <c r="L69" i="7"/>
  <c r="L70" i="7"/>
  <c r="L71" i="7"/>
  <c r="L72" i="7"/>
  <c r="L73" i="7"/>
  <c r="AM73" i="7" l="1"/>
  <c r="AM85" i="7"/>
  <c r="AO10" i="7" s="1"/>
  <c r="BI348" i="3"/>
  <c r="AK73" i="7"/>
  <c r="BD67" i="7"/>
  <c r="BD62" i="7"/>
  <c r="BD69" i="7"/>
  <c r="BD68" i="7"/>
  <c r="BI349" i="3" l="1"/>
  <c r="V35" i="2"/>
  <c r="BI350" i="3" l="1"/>
  <c r="AY35" i="1"/>
  <c r="AY36" i="1"/>
  <c r="AV35" i="1"/>
  <c r="AV36" i="1"/>
  <c r="AS35" i="1"/>
  <c r="AS36" i="1"/>
  <c r="AJ36" i="1"/>
  <c r="AG34" i="1"/>
  <c r="AG35" i="1"/>
  <c r="AG36" i="1"/>
  <c r="O24" i="1"/>
  <c r="L24" i="1"/>
  <c r="L25" i="1"/>
  <c r="L26" i="1"/>
  <c r="L27" i="1"/>
  <c r="AA35" i="1"/>
  <c r="AA36" i="1"/>
  <c r="X34" i="1"/>
  <c r="X35" i="1"/>
  <c r="X36" i="1"/>
  <c r="R34" i="1"/>
  <c r="R35" i="1"/>
  <c r="R36" i="1"/>
  <c r="O33" i="1"/>
  <c r="O34" i="1"/>
  <c r="O35" i="1"/>
  <c r="O36" i="1"/>
  <c r="L32" i="1"/>
  <c r="L33" i="1"/>
  <c r="L34" i="1"/>
  <c r="L35" i="1"/>
  <c r="L36" i="1"/>
  <c r="L28" i="1"/>
  <c r="BI351" i="3" l="1"/>
  <c r="F26" i="1"/>
  <c r="F25" i="1"/>
  <c r="AM35" i="1"/>
  <c r="AM36" i="1"/>
  <c r="D36" i="1"/>
  <c r="AD36" i="1"/>
  <c r="F24" i="1"/>
  <c r="F27" i="1"/>
  <c r="F35" i="1"/>
  <c r="F36" i="1"/>
  <c r="F28" i="1"/>
  <c r="A65" i="7"/>
  <c r="A66" i="7"/>
  <c r="A67" i="7"/>
  <c r="A68" i="7"/>
  <c r="A69" i="7"/>
  <c r="A70" i="7"/>
  <c r="A71" i="7"/>
  <c r="A72" i="7"/>
  <c r="A73" i="7"/>
  <c r="A74" i="7"/>
  <c r="A75" i="7"/>
  <c r="A76" i="7"/>
  <c r="BM10" i="7" l="1"/>
  <c r="AH52" i="4"/>
  <c r="BI352" i="3"/>
  <c r="C36" i="1"/>
  <c r="BD60" i="7"/>
  <c r="BD73" i="7"/>
  <c r="BD70" i="7"/>
  <c r="AG61" i="7"/>
  <c r="N61" i="7"/>
  <c r="L61" i="7"/>
  <c r="AY52" i="7"/>
  <c r="AY55" i="7"/>
  <c r="AY58" i="7"/>
  <c r="AY61" i="7"/>
  <c r="D49" i="7"/>
  <c r="D52" i="7"/>
  <c r="D55" i="7"/>
  <c r="D58" i="7"/>
  <c r="D61" i="7"/>
  <c r="F55" i="7"/>
  <c r="F58" i="7"/>
  <c r="F61" i="7"/>
  <c r="F52" i="7"/>
  <c r="AL59" i="7"/>
  <c r="AL60" i="7"/>
  <c r="AJ59" i="7"/>
  <c r="AK71" i="7" s="1"/>
  <c r="AJ60" i="7"/>
  <c r="AK72" i="7" s="1"/>
  <c r="AG59" i="7"/>
  <c r="AG60" i="7"/>
  <c r="N59" i="7"/>
  <c r="N60" i="7"/>
  <c r="L59" i="7"/>
  <c r="L60" i="7"/>
  <c r="CC28" i="7"/>
  <c r="CC27" i="7"/>
  <c r="CC26" i="7"/>
  <c r="CC25" i="7"/>
  <c r="BD50" i="7"/>
  <c r="BD51" i="7"/>
  <c r="BD52" i="7"/>
  <c r="BD53" i="7"/>
  <c r="BD54" i="7"/>
  <c r="BD55" i="7"/>
  <c r="BD56" i="7"/>
  <c r="BD57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L50" i="7"/>
  <c r="AM62" i="7" s="1"/>
  <c r="AL51" i="7"/>
  <c r="AM63" i="7" s="1"/>
  <c r="AL52" i="7"/>
  <c r="AM64" i="7" s="1"/>
  <c r="AL53" i="7"/>
  <c r="AM65" i="7" s="1"/>
  <c r="AL54" i="7"/>
  <c r="AM66" i="7" s="1"/>
  <c r="AL55" i="7"/>
  <c r="AM67" i="7" s="1"/>
  <c r="AL56" i="7"/>
  <c r="AM68" i="7" s="1"/>
  <c r="AL57" i="7"/>
  <c r="AM69" i="7" s="1"/>
  <c r="AL58" i="7"/>
  <c r="AM70" i="7" s="1"/>
  <c r="AL44" i="7"/>
  <c r="AJ50" i="7"/>
  <c r="AK62" i="7" s="1"/>
  <c r="AJ51" i="7"/>
  <c r="AK63" i="7" s="1"/>
  <c r="AJ52" i="7"/>
  <c r="AK64" i="7" s="1"/>
  <c r="AJ53" i="7"/>
  <c r="AK65" i="7" s="1"/>
  <c r="AJ54" i="7"/>
  <c r="AK66" i="7" s="1"/>
  <c r="AJ55" i="7"/>
  <c r="AK67" i="7" s="1"/>
  <c r="AJ56" i="7"/>
  <c r="AK68" i="7" s="1"/>
  <c r="AJ57" i="7"/>
  <c r="AK69" i="7" s="1"/>
  <c r="AJ58" i="7"/>
  <c r="AK70" i="7" s="1"/>
  <c r="AJ41" i="7"/>
  <c r="AJ42" i="7"/>
  <c r="AJ43" i="7"/>
  <c r="AJ44" i="7"/>
  <c r="AJ45" i="7"/>
  <c r="AJ46" i="7"/>
  <c r="AJ47" i="7"/>
  <c r="AJ48" i="7"/>
  <c r="AJ49" i="7"/>
  <c r="AG53" i="7"/>
  <c r="AG54" i="7"/>
  <c r="AG55" i="7"/>
  <c r="AG56" i="7"/>
  <c r="AG57" i="7"/>
  <c r="AG58" i="7"/>
  <c r="N50" i="7"/>
  <c r="N51" i="7"/>
  <c r="N52" i="7"/>
  <c r="N53" i="7"/>
  <c r="N54" i="7"/>
  <c r="N55" i="7"/>
  <c r="N56" i="7"/>
  <c r="N57" i="7"/>
  <c r="N58" i="7"/>
  <c r="L58" i="7"/>
  <c r="L50" i="7"/>
  <c r="L51" i="7"/>
  <c r="L52" i="7"/>
  <c r="L53" i="7"/>
  <c r="L54" i="7"/>
  <c r="L55" i="7"/>
  <c r="L56" i="7"/>
  <c r="L57" i="7"/>
  <c r="A53" i="7"/>
  <c r="A54" i="7"/>
  <c r="A55" i="7"/>
  <c r="A56" i="7"/>
  <c r="A57" i="7"/>
  <c r="A58" i="7"/>
  <c r="A59" i="7"/>
  <c r="A60" i="7"/>
  <c r="A61" i="7"/>
  <c r="A62" i="7"/>
  <c r="A63" i="7"/>
  <c r="A64" i="7"/>
  <c r="Q55" i="4"/>
  <c r="F55" i="4"/>
  <c r="S34" i="3"/>
  <c r="BM9" i="7" l="1"/>
  <c r="AH51" i="4"/>
  <c r="BI353" i="3"/>
  <c r="BD58" i="7"/>
  <c r="Q51" i="4"/>
  <c r="AM72" i="7"/>
  <c r="BD72" i="7"/>
  <c r="AM71" i="7"/>
  <c r="BD59" i="7"/>
  <c r="BD71" i="7"/>
  <c r="BD61" i="7"/>
  <c r="AK61" i="7"/>
  <c r="AK60" i="7"/>
  <c r="AK59" i="7"/>
  <c r="AK55" i="7"/>
  <c r="AM56" i="7"/>
  <c r="AK54" i="7"/>
  <c r="AK58" i="7"/>
  <c r="AK57" i="7"/>
  <c r="AK56" i="7"/>
  <c r="AK53" i="7"/>
  <c r="V34" i="2"/>
  <c r="CH50" i="4" s="1"/>
  <c r="AJ35" i="1"/>
  <c r="AD35" i="1" s="1"/>
  <c r="AA34" i="1"/>
  <c r="BD49" i="7"/>
  <c r="AL17" i="7"/>
  <c r="AL49" i="7"/>
  <c r="AM61" i="7" s="1"/>
  <c r="N49" i="7"/>
  <c r="L49" i="7"/>
  <c r="AO9" i="7" l="1"/>
  <c r="BI354" i="3"/>
  <c r="D35" i="1"/>
  <c r="C35" i="1"/>
  <c r="BD46" i="7"/>
  <c r="BD47" i="7"/>
  <c r="BD48" i="7"/>
  <c r="AY49" i="7"/>
  <c r="AL46" i="7"/>
  <c r="AL47" i="7"/>
  <c r="AM59" i="7" s="1"/>
  <c r="AL48" i="7"/>
  <c r="AM60" i="7" s="1"/>
  <c r="N46" i="7"/>
  <c r="N47" i="7"/>
  <c r="N48" i="7"/>
  <c r="L46" i="7"/>
  <c r="L47" i="7"/>
  <c r="L48" i="7"/>
  <c r="F49" i="7"/>
  <c r="BI355" i="3" l="1"/>
  <c r="AM58" i="7"/>
  <c r="CC21" i="7"/>
  <c r="CC22" i="7"/>
  <c r="CC23" i="7"/>
  <c r="CC24" i="7"/>
  <c r="BS10" i="7"/>
  <c r="BD35" i="7"/>
  <c r="BD36" i="7"/>
  <c r="BD37" i="7"/>
  <c r="BD38" i="7"/>
  <c r="BD39" i="7"/>
  <c r="BD40" i="7"/>
  <c r="BD41" i="7"/>
  <c r="BD42" i="7"/>
  <c r="BD43" i="7"/>
  <c r="BD44" i="7"/>
  <c r="BD45" i="7"/>
  <c r="AY37" i="7"/>
  <c r="AY40" i="7"/>
  <c r="AY43" i="7"/>
  <c r="AY46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L37" i="7"/>
  <c r="AM49" i="7" s="1"/>
  <c r="AL38" i="7"/>
  <c r="AM50" i="7" s="1"/>
  <c r="AL39" i="7"/>
  <c r="AM51" i="7" s="1"/>
  <c r="AL40" i="7"/>
  <c r="AM52" i="7" s="1"/>
  <c r="AL41" i="7"/>
  <c r="AL42" i="7"/>
  <c r="AM54" i="7" s="1"/>
  <c r="AL43" i="7"/>
  <c r="AL45" i="7"/>
  <c r="AG49" i="7"/>
  <c r="AG50" i="7"/>
  <c r="AG51" i="7"/>
  <c r="AG52" i="7"/>
  <c r="V11" i="7"/>
  <c r="AA17" i="7"/>
  <c r="AA18" i="7"/>
  <c r="AA19" i="7"/>
  <c r="AA20" i="7"/>
  <c r="X10" i="7"/>
  <c r="X11" i="7"/>
  <c r="U11" i="7"/>
  <c r="N37" i="7"/>
  <c r="N38" i="7"/>
  <c r="N39" i="7"/>
  <c r="N40" i="7"/>
  <c r="N41" i="7"/>
  <c r="N42" i="7"/>
  <c r="N43" i="7"/>
  <c r="N44" i="7"/>
  <c r="N45" i="7"/>
  <c r="L37" i="7"/>
  <c r="L38" i="7"/>
  <c r="L39" i="7"/>
  <c r="L40" i="7"/>
  <c r="L41" i="7"/>
  <c r="L42" i="7"/>
  <c r="L43" i="7"/>
  <c r="L44" i="7"/>
  <c r="L45" i="7"/>
  <c r="D37" i="7"/>
  <c r="D43" i="7"/>
  <c r="D46" i="7"/>
  <c r="F40" i="7"/>
  <c r="F43" i="7"/>
  <c r="F46" i="7"/>
  <c r="F37" i="7"/>
  <c r="A41" i="7"/>
  <c r="A42" i="7"/>
  <c r="A43" i="7"/>
  <c r="A44" i="7"/>
  <c r="A45" i="7"/>
  <c r="A46" i="7"/>
  <c r="A47" i="7"/>
  <c r="A48" i="7"/>
  <c r="A49" i="7"/>
  <c r="A50" i="7"/>
  <c r="A51" i="7"/>
  <c r="A52" i="7"/>
  <c r="S33" i="3"/>
  <c r="E34" i="2"/>
  <c r="E35" i="2" s="1"/>
  <c r="E36" i="2" s="1"/>
  <c r="E37" i="2" s="1"/>
  <c r="V33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CH45" i="4" s="1"/>
  <c r="V31" i="2"/>
  <c r="V32" i="2"/>
  <c r="AS34" i="1"/>
  <c r="AV34" i="1"/>
  <c r="AY34" i="1"/>
  <c r="AJ34" i="1"/>
  <c r="AD34" i="1" s="1"/>
  <c r="AH50" i="4" l="1"/>
  <c r="BI356" i="3"/>
  <c r="O33" i="3"/>
  <c r="O35" i="3"/>
  <c r="AJ39" i="7"/>
  <c r="AK51" i="7" s="1"/>
  <c r="AM53" i="7"/>
  <c r="AJ40" i="7"/>
  <c r="AM57" i="7"/>
  <c r="AJ38" i="7"/>
  <c r="V12" i="7"/>
  <c r="AJ37" i="7"/>
  <c r="AM55" i="7"/>
  <c r="D34" i="1"/>
  <c r="AM34" i="1"/>
  <c r="F34" i="1"/>
  <c r="AG47" i="7"/>
  <c r="N35" i="7"/>
  <c r="N36" i="7"/>
  <c r="AL35" i="7"/>
  <c r="AM47" i="7" s="1"/>
  <c r="AL36" i="7"/>
  <c r="AM48" i="7" s="1"/>
  <c r="CF52" i="4" l="1"/>
  <c r="AA52" i="4"/>
  <c r="BI357" i="3"/>
  <c r="CF51" i="4"/>
  <c r="CF50" i="4"/>
  <c r="O34" i="3"/>
  <c r="AO8" i="7"/>
  <c r="AJ36" i="7"/>
  <c r="AK48" i="7" s="1"/>
  <c r="AG48" i="7"/>
  <c r="AK49" i="7"/>
  <c r="AK52" i="7"/>
  <c r="AK50" i="7"/>
  <c r="C34" i="1"/>
  <c r="AJ35" i="7"/>
  <c r="AK47" i="7" s="1"/>
  <c r="L35" i="7"/>
  <c r="L36" i="7"/>
  <c r="N29" i="7"/>
  <c r="BQ49" i="4" l="1"/>
  <c r="BH52" i="4"/>
  <c r="AI52" i="4"/>
  <c r="BX52" i="4"/>
  <c r="AR52" i="4"/>
  <c r="BP52" i="4"/>
  <c r="AZ52" i="4"/>
  <c r="BI358" i="3"/>
  <c r="BF34" i="7"/>
  <c r="BX51" i="4"/>
  <c r="BH51" i="4"/>
  <c r="AR51" i="4"/>
  <c r="AI51" i="4"/>
  <c r="AZ51" i="4"/>
  <c r="AI50" i="4"/>
  <c r="BX50" i="4"/>
  <c r="BP50" i="4"/>
  <c r="AR50" i="4"/>
  <c r="AA50" i="4"/>
  <c r="BP51" i="4"/>
  <c r="BH50" i="4"/>
  <c r="AZ50" i="4"/>
  <c r="AA51" i="4"/>
  <c r="BS9" i="7"/>
  <c r="CC19" i="7"/>
  <c r="CC20" i="7"/>
  <c r="BG25" i="7"/>
  <c r="BG26" i="7"/>
  <c r="BG27" i="7"/>
  <c r="BG28" i="7"/>
  <c r="BG29" i="7"/>
  <c r="BG30" i="7"/>
  <c r="BG31" i="7"/>
  <c r="BG32" i="7"/>
  <c r="BG33" i="7"/>
  <c r="BF25" i="7"/>
  <c r="BF26" i="7"/>
  <c r="BF27" i="7"/>
  <c r="BF28" i="7"/>
  <c r="BF29" i="7"/>
  <c r="BF30" i="7"/>
  <c r="BF31" i="7"/>
  <c r="BF32" i="7"/>
  <c r="BF33" i="7"/>
  <c r="BD25" i="7"/>
  <c r="BD26" i="7"/>
  <c r="BD27" i="7"/>
  <c r="BD28" i="7"/>
  <c r="BD29" i="7"/>
  <c r="BD30" i="7"/>
  <c r="BD31" i="7"/>
  <c r="BD32" i="7"/>
  <c r="BD33" i="7"/>
  <c r="BD34" i="7"/>
  <c r="AY28" i="7"/>
  <c r="AY31" i="7"/>
  <c r="AY34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BQ52" i="4" l="1"/>
  <c r="BG34" i="7"/>
  <c r="BI359" i="3"/>
  <c r="BQ51" i="4"/>
  <c r="BQ50" i="4"/>
  <c r="AL25" i="7"/>
  <c r="AM37" i="7" s="1"/>
  <c r="AL26" i="7"/>
  <c r="AM38" i="7" s="1"/>
  <c r="AL27" i="7"/>
  <c r="AM39" i="7" s="1"/>
  <c r="AL28" i="7"/>
  <c r="AM40" i="7" s="1"/>
  <c r="AL29" i="7"/>
  <c r="AM41" i="7" s="1"/>
  <c r="AL30" i="7"/>
  <c r="AM42" i="7" s="1"/>
  <c r="AL31" i="7"/>
  <c r="AM43" i="7" s="1"/>
  <c r="AL32" i="7"/>
  <c r="AM44" i="7" s="1"/>
  <c r="AL33" i="7"/>
  <c r="AM45" i="7" s="1"/>
  <c r="AL34" i="7"/>
  <c r="AM46" i="7" s="1"/>
  <c r="AG37" i="7"/>
  <c r="AG40" i="7"/>
  <c r="AG44" i="7"/>
  <c r="AG45" i="7"/>
  <c r="N30" i="7"/>
  <c r="N31" i="7"/>
  <c r="N32" i="7"/>
  <c r="N33" i="7"/>
  <c r="N34" i="7"/>
  <c r="AA13" i="7"/>
  <c r="AA14" i="7"/>
  <c r="AA15" i="7"/>
  <c r="AA16" i="7"/>
  <c r="X7" i="7"/>
  <c r="X8" i="7"/>
  <c r="X9" i="7"/>
  <c r="X6" i="7"/>
  <c r="AO7" i="7" l="1"/>
  <c r="BF35" i="7"/>
  <c r="BG35" i="7"/>
  <c r="BI360" i="3"/>
  <c r="AG46" i="7"/>
  <c r="AJ34" i="7"/>
  <c r="AK46" i="7" s="1"/>
  <c r="AJ26" i="7"/>
  <c r="AK38" i="7" s="1"/>
  <c r="AG38" i="7"/>
  <c r="AJ31" i="7"/>
  <c r="AK43" i="7" s="1"/>
  <c r="AG43" i="7"/>
  <c r="AJ27" i="7"/>
  <c r="AK39" i="7" s="1"/>
  <c r="AG39" i="7"/>
  <c r="AJ30" i="7"/>
  <c r="AK42" i="7" s="1"/>
  <c r="AG42" i="7"/>
  <c r="AJ29" i="7"/>
  <c r="AK41" i="7" s="1"/>
  <c r="AG41" i="7"/>
  <c r="AJ25" i="7"/>
  <c r="AK37" i="7" s="1"/>
  <c r="AJ32" i="7"/>
  <c r="AK44" i="7" s="1"/>
  <c r="AJ28" i="7"/>
  <c r="AK40" i="7" s="1"/>
  <c r="AJ33" i="7"/>
  <c r="AK45" i="7" s="1"/>
  <c r="BI361" i="3" l="1"/>
  <c r="BF36" i="7"/>
  <c r="BG36" i="7"/>
  <c r="L25" i="7"/>
  <c r="L26" i="7"/>
  <c r="L27" i="7"/>
  <c r="L28" i="7"/>
  <c r="L29" i="7"/>
  <c r="L30" i="7"/>
  <c r="L31" i="7"/>
  <c r="L32" i="7"/>
  <c r="L33" i="7"/>
  <c r="L34" i="7"/>
  <c r="F25" i="7"/>
  <c r="F31" i="7"/>
  <c r="F34" i="7"/>
  <c r="D31" i="7"/>
  <c r="D34" i="7"/>
  <c r="A29" i="7"/>
  <c r="A30" i="7"/>
  <c r="A31" i="7"/>
  <c r="A32" i="7"/>
  <c r="A33" i="7"/>
  <c r="A34" i="7"/>
  <c r="A35" i="7"/>
  <c r="A36" i="7"/>
  <c r="A37" i="7"/>
  <c r="A38" i="7"/>
  <c r="A39" i="7"/>
  <c r="A40" i="7"/>
  <c r="BQ48" i="4" l="1"/>
  <c r="BG37" i="7"/>
  <c r="BH37" i="7" s="1"/>
  <c r="BF37" i="7"/>
  <c r="BI362" i="3"/>
  <c r="F49" i="4"/>
  <c r="F40" i="4"/>
  <c r="BG38" i="7" l="1"/>
  <c r="BF38" i="7"/>
  <c r="BI363" i="3"/>
  <c r="AJ52" i="4" l="1"/>
  <c r="BI364" i="3"/>
  <c r="BG39" i="7"/>
  <c r="BH39" i="7" s="1"/>
  <c r="BF39" i="7"/>
  <c r="BH38" i="7"/>
  <c r="F50" i="4"/>
  <c r="F45" i="4"/>
  <c r="O32" i="3"/>
  <c r="AJ48" i="4" l="1"/>
  <c r="BM8" i="7"/>
  <c r="BY48" i="4"/>
  <c r="AS48" i="4"/>
  <c r="BA48" i="4"/>
  <c r="BI48" i="4"/>
  <c r="BM7" i="7"/>
  <c r="CG48" i="4"/>
  <c r="BX49" i="4"/>
  <c r="AJ50" i="4"/>
  <c r="AM33" i="4"/>
  <c r="AL33" i="4"/>
  <c r="CF49" i="4"/>
  <c r="AZ49" i="4"/>
  <c r="BH49" i="4"/>
  <c r="BP49" i="4"/>
  <c r="BF40" i="7"/>
  <c r="BG40" i="7"/>
  <c r="BI365" i="3"/>
  <c r="BA50" i="4"/>
  <c r="AB50" i="4"/>
  <c r="AJ49" i="4"/>
  <c r="AB49" i="4"/>
  <c r="BY49" i="4"/>
  <c r="BA49" i="4"/>
  <c r="Q49" i="4"/>
  <c r="AR49" i="4"/>
  <c r="AA49" i="4"/>
  <c r="S32" i="3"/>
  <c r="AO33" i="1"/>
  <c r="AS33" i="1"/>
  <c r="AV33" i="1"/>
  <c r="AY33" i="1"/>
  <c r="AG33" i="1"/>
  <c r="AJ33" i="1"/>
  <c r="AA33" i="1"/>
  <c r="X33" i="1"/>
  <c r="R33" i="1"/>
  <c r="H33" i="1"/>
  <c r="D33" i="1" l="1"/>
  <c r="BY50" i="4"/>
  <c r="BI49" i="4"/>
  <c r="AJ51" i="4"/>
  <c r="AM34" i="4"/>
  <c r="AL34" i="4"/>
  <c r="BI366" i="3"/>
  <c r="BH40" i="7"/>
  <c r="BF41" i="7"/>
  <c r="BG41" i="7"/>
  <c r="BH41" i="7" s="1"/>
  <c r="BA51" i="4"/>
  <c r="BA52" i="4"/>
  <c r="AB51" i="4"/>
  <c r="AB52" i="4"/>
  <c r="BY51" i="4"/>
  <c r="BY53" i="4"/>
  <c r="AS49" i="4"/>
  <c r="AS50" i="4"/>
  <c r="CG50" i="4"/>
  <c r="CG49" i="4"/>
  <c r="AO34" i="1"/>
  <c r="H34" i="1"/>
  <c r="AH49" i="4"/>
  <c r="F33" i="1"/>
  <c r="AD33" i="1"/>
  <c r="AM33" i="1"/>
  <c r="AO32" i="1" s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4" i="3"/>
  <c r="AB48" i="4" l="1"/>
  <c r="BI52" i="4"/>
  <c r="BY52" i="4"/>
  <c r="AA48" i="4"/>
  <c r="AR48" i="4"/>
  <c r="BH48" i="4"/>
  <c r="BX48" i="4"/>
  <c r="AZ48" i="4"/>
  <c r="BP48" i="4"/>
  <c r="CF48" i="4"/>
  <c r="AM32" i="4"/>
  <c r="AL32" i="4"/>
  <c r="BG42" i="7"/>
  <c r="BF42" i="7"/>
  <c r="BI367" i="3"/>
  <c r="AS51" i="4"/>
  <c r="AS52" i="4"/>
  <c r="CG51" i="4"/>
  <c r="CG53" i="4"/>
  <c r="BI50" i="4"/>
  <c r="BI51" i="4"/>
  <c r="H35" i="1"/>
  <c r="AO35" i="1"/>
  <c r="AI49" i="4"/>
  <c r="C33" i="1"/>
  <c r="BF24" i="7"/>
  <c r="BG24" i="7"/>
  <c r="BH36" i="7" s="1"/>
  <c r="BD24" i="7"/>
  <c r="AL24" i="7"/>
  <c r="AM36" i="7" s="1"/>
  <c r="AG36" i="7"/>
  <c r="AY25" i="7"/>
  <c r="AA12" i="7"/>
  <c r="AA11" i="7"/>
  <c r="D25" i="7"/>
  <c r="S23" i="3"/>
  <c r="S24" i="3"/>
  <c r="S25" i="3"/>
  <c r="S26" i="3"/>
  <c r="S27" i="3"/>
  <c r="S28" i="3"/>
  <c r="S29" i="3"/>
  <c r="S30" i="3"/>
  <c r="S31" i="3"/>
  <c r="S22" i="3"/>
  <c r="S16" i="3"/>
  <c r="S17" i="3"/>
  <c r="S18" i="3"/>
  <c r="S19" i="3"/>
  <c r="S20" i="3"/>
  <c r="S21" i="3"/>
  <c r="S15" i="3"/>
  <c r="S11" i="3"/>
  <c r="S12" i="3"/>
  <c r="S13" i="3"/>
  <c r="S14" i="3"/>
  <c r="AL7" i="4" l="1"/>
  <c r="AM27" i="4"/>
  <c r="CG52" i="4"/>
  <c r="AM28" i="4"/>
  <c r="AM18" i="4"/>
  <c r="AL17" i="4"/>
  <c r="AM16" i="4"/>
  <c r="AM25" i="4"/>
  <c r="AM19" i="4"/>
  <c r="AM14" i="4"/>
  <c r="AM24" i="4"/>
  <c r="AL6" i="4"/>
  <c r="AL5" i="4"/>
  <c r="AM11" i="4"/>
  <c r="AL23" i="4"/>
  <c r="AM10" i="4"/>
  <c r="AM13" i="4"/>
  <c r="AM12" i="4"/>
  <c r="AL4" i="4"/>
  <c r="AH48" i="4"/>
  <c r="AM21" i="4"/>
  <c r="AM9" i="4"/>
  <c r="AM26" i="4"/>
  <c r="AM22" i="4"/>
  <c r="AM15" i="4"/>
  <c r="AM20" i="4"/>
  <c r="AM29" i="4"/>
  <c r="AM45" i="4" s="1"/>
  <c r="AL8" i="4"/>
  <c r="AM5" i="4"/>
  <c r="AM30" i="4"/>
  <c r="AM23" i="4"/>
  <c r="AL16" i="4"/>
  <c r="AM17" i="4"/>
  <c r="AL18" i="4"/>
  <c r="AL11" i="4"/>
  <c r="AI48" i="4"/>
  <c r="AM31" i="4"/>
  <c r="AL31" i="4"/>
  <c r="AL13" i="4"/>
  <c r="AM6" i="4"/>
  <c r="AL25" i="4"/>
  <c r="AL12" i="4"/>
  <c r="AL24" i="4"/>
  <c r="AL26" i="4"/>
  <c r="AL19" i="4"/>
  <c r="AL21" i="4"/>
  <c r="AL14" i="4"/>
  <c r="AM7" i="4"/>
  <c r="AL20" i="4"/>
  <c r="AL27" i="4"/>
  <c r="AL29" i="4"/>
  <c r="AL45" i="4" s="1"/>
  <c r="AL22" i="4"/>
  <c r="AL15" i="4"/>
  <c r="AL9" i="4"/>
  <c r="AL28" i="4"/>
  <c r="AM8" i="4"/>
  <c r="AL10" i="4"/>
  <c r="AL30" i="4"/>
  <c r="BF43" i="7"/>
  <c r="BG43" i="7"/>
  <c r="BH43" i="7" s="1"/>
  <c r="BI368" i="3"/>
  <c r="BH42" i="7"/>
  <c r="AO36" i="1"/>
  <c r="H36" i="1"/>
  <c r="AJ24" i="7"/>
  <c r="AK36" i="7" s="1"/>
  <c r="BI369" i="3" l="1"/>
  <c r="BI370" i="3" s="1"/>
  <c r="BF44" i="7"/>
  <c r="BG44" i="7"/>
  <c r="Y50" i="4"/>
  <c r="BV50" i="4"/>
  <c r="CD50" i="4"/>
  <c r="H37" i="1"/>
  <c r="AO37" i="1"/>
  <c r="L24" i="7"/>
  <c r="CD53" i="4" l="1"/>
  <c r="AO38" i="1"/>
  <c r="BV53" i="4"/>
  <c r="Y53" i="4"/>
  <c r="H38" i="1"/>
  <c r="BF45" i="7"/>
  <c r="BG45" i="7"/>
  <c r="BH45" i="7" s="1"/>
  <c r="BH44" i="7"/>
  <c r="Y51" i="4"/>
  <c r="Y52" i="4"/>
  <c r="CD51" i="4"/>
  <c r="CD52" i="4"/>
  <c r="BV51" i="4"/>
  <c r="BV52" i="4"/>
  <c r="CD39" i="4"/>
  <c r="CE39" i="4"/>
  <c r="CF39" i="4"/>
  <c r="CG39" i="4"/>
  <c r="CH39" i="4"/>
  <c r="CI39" i="4"/>
  <c r="CJ39" i="4"/>
  <c r="BV39" i="4"/>
  <c r="BW39" i="4"/>
  <c r="BX39" i="4"/>
  <c r="BY39" i="4"/>
  <c r="BZ39" i="4"/>
  <c r="CA39" i="4"/>
  <c r="CB39" i="4"/>
  <c r="BP39" i="4"/>
  <c r="BQ39" i="4"/>
  <c r="BR39" i="4"/>
  <c r="BS39" i="4"/>
  <c r="BT39" i="4"/>
  <c r="BN39" i="4"/>
  <c r="BO39" i="4"/>
  <c r="BF39" i="4"/>
  <c r="BG39" i="4"/>
  <c r="BH39" i="4"/>
  <c r="BI39" i="4"/>
  <c r="BJ39" i="4"/>
  <c r="BK39" i="4"/>
  <c r="BL39" i="4"/>
  <c r="AX39" i="4"/>
  <c r="AY39" i="4"/>
  <c r="AZ39" i="4"/>
  <c r="BA39" i="4"/>
  <c r="BB39" i="4"/>
  <c r="BC39" i="4"/>
  <c r="BD39" i="4"/>
  <c r="AP39" i="4"/>
  <c r="AQ39" i="4"/>
  <c r="AR39" i="4"/>
  <c r="AS39" i="4"/>
  <c r="AT39" i="4"/>
  <c r="AU39" i="4"/>
  <c r="AV39" i="4"/>
  <c r="AG39" i="4"/>
  <c r="AH39" i="4"/>
  <c r="AI39" i="4"/>
  <c r="AJ39" i="4"/>
  <c r="AK39" i="4"/>
  <c r="AL39" i="4"/>
  <c r="AM39" i="4"/>
  <c r="Z39" i="4"/>
  <c r="AA39" i="4"/>
  <c r="AB39" i="4"/>
  <c r="AC39" i="4"/>
  <c r="AD39" i="4"/>
  <c r="AE39" i="4"/>
  <c r="Y39" i="4"/>
  <c r="O39" i="4"/>
  <c r="P39" i="4"/>
  <c r="Q39" i="4"/>
  <c r="R39" i="4"/>
  <c r="S39" i="4"/>
  <c r="T39" i="4"/>
  <c r="U39" i="4"/>
  <c r="V39" i="4"/>
  <c r="W39" i="4"/>
  <c r="N39" i="4"/>
  <c r="C39" i="4"/>
  <c r="D39" i="4"/>
  <c r="F39" i="4"/>
  <c r="G39" i="4"/>
  <c r="H39" i="4"/>
  <c r="I39" i="4"/>
  <c r="J39" i="4"/>
  <c r="K39" i="4"/>
  <c r="L39" i="4"/>
  <c r="B39" i="4"/>
  <c r="N53" i="4" l="1"/>
  <c r="N55" i="4"/>
  <c r="BG46" i="7"/>
  <c r="BF46" i="7"/>
  <c r="BI371" i="3"/>
  <c r="BZ40" i="4"/>
  <c r="BZ41" i="4"/>
  <c r="BZ42" i="4"/>
  <c r="BZ43" i="4"/>
  <c r="N54" i="4" l="1"/>
  <c r="BG47" i="7"/>
  <c r="BF47" i="7"/>
  <c r="BI372" i="3"/>
  <c r="BH46" i="7"/>
  <c r="AN4" i="4"/>
  <c r="AN21" i="4"/>
  <c r="AN13" i="4"/>
  <c r="AN25" i="4"/>
  <c r="AN17" i="4"/>
  <c r="AN9" i="4"/>
  <c r="AN26" i="4"/>
  <c r="AN22" i="4"/>
  <c r="AN18" i="4"/>
  <c r="AN10" i="4"/>
  <c r="AN6" i="4"/>
  <c r="AN28" i="4"/>
  <c r="AN24" i="4"/>
  <c r="AN20" i="4"/>
  <c r="AN16" i="4"/>
  <c r="AN12" i="4"/>
  <c r="AN8" i="4"/>
  <c r="AN5" i="4"/>
  <c r="AN14" i="4"/>
  <c r="AN27" i="4"/>
  <c r="AN23" i="4"/>
  <c r="AN19" i="4"/>
  <c r="AN15" i="4"/>
  <c r="AN11" i="4"/>
  <c r="AN7" i="4"/>
  <c r="AM4" i="4"/>
  <c r="AT42" i="4"/>
  <c r="BB42" i="4"/>
  <c r="BJ41" i="4"/>
  <c r="AA44" i="4"/>
  <c r="BR40" i="4"/>
  <c r="CH40" i="4"/>
  <c r="AP43" i="4"/>
  <c r="AT41" i="4"/>
  <c r="AX42" i="4"/>
  <c r="BB41" i="4"/>
  <c r="BF41" i="4"/>
  <c r="BN44" i="4"/>
  <c r="BR43" i="4"/>
  <c r="AA47" i="4"/>
  <c r="AA41" i="4"/>
  <c r="AG44" i="4"/>
  <c r="AI42" i="4"/>
  <c r="AK42" i="4"/>
  <c r="AP42" i="4"/>
  <c r="AX41" i="4"/>
  <c r="BF44" i="4"/>
  <c r="BJ43" i="4"/>
  <c r="BN43" i="4"/>
  <c r="AP44" i="4"/>
  <c r="AP40" i="4"/>
  <c r="AX43" i="4"/>
  <c r="BF42" i="4"/>
  <c r="BN41" i="4"/>
  <c r="AG43" i="4"/>
  <c r="AI46" i="4"/>
  <c r="AI41" i="4"/>
  <c r="AK41" i="4"/>
  <c r="AP41" i="4"/>
  <c r="AT43" i="4"/>
  <c r="AX44" i="4"/>
  <c r="AX40" i="4"/>
  <c r="BB43" i="4"/>
  <c r="BF43" i="4"/>
  <c r="BJ42" i="4"/>
  <c r="BN42" i="4"/>
  <c r="BR41" i="4"/>
  <c r="AI47" i="4"/>
  <c r="BJ40" i="4"/>
  <c r="BN40" i="4"/>
  <c r="AG40" i="4"/>
  <c r="AT40" i="4"/>
  <c r="BB40" i="4"/>
  <c r="BF40" i="4"/>
  <c r="BR42" i="4"/>
  <c r="AG41" i="4"/>
  <c r="AI43" i="4"/>
  <c r="AK43" i="4"/>
  <c r="AC40" i="4"/>
  <c r="AC43" i="4"/>
  <c r="AG42" i="4"/>
  <c r="AI44" i="4"/>
  <c r="AI40" i="4"/>
  <c r="AK40" i="4"/>
  <c r="AA42" i="4"/>
  <c r="AC41" i="4"/>
  <c r="AA43" i="4"/>
  <c r="AC42" i="4"/>
  <c r="BG48" i="7" l="1"/>
  <c r="BF48" i="7"/>
  <c r="BI373" i="3"/>
  <c r="BH47" i="7"/>
  <c r="AN40" i="4"/>
  <c r="AN41" i="4"/>
  <c r="AN43" i="4"/>
  <c r="AN42" i="4"/>
  <c r="AA46" i="4"/>
  <c r="BI374" i="3" l="1"/>
  <c r="BF49" i="7"/>
  <c r="BG49" i="7"/>
  <c r="BH49" i="7" s="1"/>
  <c r="BH48" i="7"/>
  <c r="U6" i="7"/>
  <c r="U7" i="7"/>
  <c r="U8" i="7"/>
  <c r="U9" i="7"/>
  <c r="CC18" i="7"/>
  <c r="CC13" i="7"/>
  <c r="BS6" i="7"/>
  <c r="BS8" i="7"/>
  <c r="BK7" i="7"/>
  <c r="BG6" i="7"/>
  <c r="BG7" i="7"/>
  <c r="BG8" i="7"/>
  <c r="BG9" i="7"/>
  <c r="BG10" i="7"/>
  <c r="BG11" i="7"/>
  <c r="BG12" i="7"/>
  <c r="BH24" i="7" s="1"/>
  <c r="BG13" i="7"/>
  <c r="BH25" i="7" s="1"/>
  <c r="BG14" i="7"/>
  <c r="BH26" i="7" s="1"/>
  <c r="BG15" i="7"/>
  <c r="BH27" i="7" s="1"/>
  <c r="BG16" i="7"/>
  <c r="BH28" i="7" s="1"/>
  <c r="BG17" i="7"/>
  <c r="BH29" i="7" s="1"/>
  <c r="BG18" i="7"/>
  <c r="BG19" i="7"/>
  <c r="BG20" i="7"/>
  <c r="BG21" i="7"/>
  <c r="BG22" i="7"/>
  <c r="BG23" i="7"/>
  <c r="BG5" i="7"/>
  <c r="BF18" i="7"/>
  <c r="BF19" i="7"/>
  <c r="BF20" i="7"/>
  <c r="BF21" i="7"/>
  <c r="BF22" i="7"/>
  <c r="BF23" i="7"/>
  <c r="BF17" i="7"/>
  <c r="BG50" i="7" l="1"/>
  <c r="BF50" i="7"/>
  <c r="BI375" i="3"/>
  <c r="BS7" i="7"/>
  <c r="BT8" i="7" s="1"/>
  <c r="BW8" i="7"/>
  <c r="CC17" i="7"/>
  <c r="BH21" i="7"/>
  <c r="BH33" i="7"/>
  <c r="BH19" i="7"/>
  <c r="BH31" i="7"/>
  <c r="CC12" i="7"/>
  <c r="CC16" i="7"/>
  <c r="BH20" i="7"/>
  <c r="BH32" i="7"/>
  <c r="CC11" i="7"/>
  <c r="CC15" i="7"/>
  <c r="BH23" i="7"/>
  <c r="BH35" i="7"/>
  <c r="CC10" i="7"/>
  <c r="BH22" i="7"/>
  <c r="BH34" i="7"/>
  <c r="BH18" i="7"/>
  <c r="BH30" i="7"/>
  <c r="BK8" i="7"/>
  <c r="CE6" i="7"/>
  <c r="BR6" i="7"/>
  <c r="BW6" i="7"/>
  <c r="BR8" i="7"/>
  <c r="BR7" i="7"/>
  <c r="BW7" i="7"/>
  <c r="CC14" i="7"/>
  <c r="CC9" i="7"/>
  <c r="CE7" i="7"/>
  <c r="BH17" i="7"/>
  <c r="BD23" i="7"/>
  <c r="BD22" i="7"/>
  <c r="BD21" i="7"/>
  <c r="BD20" i="7"/>
  <c r="BD19" i="7"/>
  <c r="BD18" i="7"/>
  <c r="BD17" i="7"/>
  <c r="AT28" i="7"/>
  <c r="AT27" i="7"/>
  <c r="AT26" i="7"/>
  <c r="AT25" i="7"/>
  <c r="AT24" i="7"/>
  <c r="AT23" i="7"/>
  <c r="AY22" i="7"/>
  <c r="AT22" i="7"/>
  <c r="AT21" i="7"/>
  <c r="AT20" i="7"/>
  <c r="AY19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BG51" i="7" l="1"/>
  <c r="BF51" i="7"/>
  <c r="BI376" i="3"/>
  <c r="BH50" i="7"/>
  <c r="BT7" i="7"/>
  <c r="BK9" i="7"/>
  <c r="Q46" i="4"/>
  <c r="Q41" i="4"/>
  <c r="R42" i="4"/>
  <c r="AA40" i="4"/>
  <c r="Q47" i="4"/>
  <c r="Q42" i="4"/>
  <c r="R41" i="4"/>
  <c r="Q44" i="4"/>
  <c r="Q40" i="4"/>
  <c r="R40" i="4"/>
  <c r="R43" i="4"/>
  <c r="Q43" i="4"/>
  <c r="BM6" i="7"/>
  <c r="BM5" i="7"/>
  <c r="CG42" i="4"/>
  <c r="BY42" i="4"/>
  <c r="BQ42" i="4"/>
  <c r="BI42" i="4"/>
  <c r="AS42" i="4"/>
  <c r="AB42" i="4"/>
  <c r="BY44" i="4"/>
  <c r="BI44" i="4"/>
  <c r="AS44" i="4"/>
  <c r="BI40" i="4"/>
  <c r="CF7" i="7"/>
  <c r="AJ6" i="7"/>
  <c r="AJ7" i="7"/>
  <c r="AJ8" i="7"/>
  <c r="AJ9" i="7"/>
  <c r="AJ10" i="7"/>
  <c r="AJ11" i="7"/>
  <c r="AG29" i="7"/>
  <c r="AG30" i="7"/>
  <c r="AG31" i="7"/>
  <c r="AG32" i="7"/>
  <c r="AG33" i="7"/>
  <c r="AG34" i="7"/>
  <c r="AG35" i="7"/>
  <c r="AJ5" i="7"/>
  <c r="AL6" i="7"/>
  <c r="AL7" i="7"/>
  <c r="AL8" i="7"/>
  <c r="AL9" i="7"/>
  <c r="AL10" i="7"/>
  <c r="AL11" i="7"/>
  <c r="AL12" i="7"/>
  <c r="AM24" i="7" s="1"/>
  <c r="AL13" i="7"/>
  <c r="AM25" i="7" s="1"/>
  <c r="AL14" i="7"/>
  <c r="AM26" i="7" s="1"/>
  <c r="AL15" i="7"/>
  <c r="AM27" i="7" s="1"/>
  <c r="AL16" i="7"/>
  <c r="AM28" i="7" s="1"/>
  <c r="AM29" i="7"/>
  <c r="AL18" i="7"/>
  <c r="AL19" i="7"/>
  <c r="AL20" i="7"/>
  <c r="AL21" i="7"/>
  <c r="AL22" i="7"/>
  <c r="AL23" i="7"/>
  <c r="AL5" i="7"/>
  <c r="BG52" i="7" l="1"/>
  <c r="BF52" i="7"/>
  <c r="BI377" i="3"/>
  <c r="BH51" i="7"/>
  <c r="CF8" i="7"/>
  <c r="CF9" i="7"/>
  <c r="AM23" i="7"/>
  <c r="AM35" i="7"/>
  <c r="BN9" i="7"/>
  <c r="AM21" i="7"/>
  <c r="AM33" i="7"/>
  <c r="AJ16" i="7"/>
  <c r="AK28" i="7" s="1"/>
  <c r="AG28" i="7"/>
  <c r="AM20" i="7"/>
  <c r="AM32" i="7"/>
  <c r="AJ14" i="7"/>
  <c r="AK26" i="7" s="1"/>
  <c r="AG26" i="7"/>
  <c r="AJ12" i="7"/>
  <c r="AK24" i="7" s="1"/>
  <c r="AG24" i="7"/>
  <c r="AJ15" i="7"/>
  <c r="AK27" i="7" s="1"/>
  <c r="AG27" i="7"/>
  <c r="AM19" i="7"/>
  <c r="AM31" i="7"/>
  <c r="AM22" i="7"/>
  <c r="AM34" i="7"/>
  <c r="AM18" i="7"/>
  <c r="AM30" i="7"/>
  <c r="AJ13" i="7"/>
  <c r="AK25" i="7" s="1"/>
  <c r="AG25" i="7"/>
  <c r="AJ23" i="7"/>
  <c r="AG23" i="7"/>
  <c r="AJ19" i="7"/>
  <c r="AG19" i="7"/>
  <c r="AJ22" i="7"/>
  <c r="AG22" i="7"/>
  <c r="AJ18" i="7"/>
  <c r="AG18" i="7"/>
  <c r="AJ20" i="7"/>
  <c r="AG20" i="7"/>
  <c r="AJ21" i="7"/>
  <c r="AG21" i="7"/>
  <c r="AJ17" i="7"/>
  <c r="AK29" i="7" s="1"/>
  <c r="AG17" i="7"/>
  <c r="AS40" i="4"/>
  <c r="BY40" i="4"/>
  <c r="BA40" i="4"/>
  <c r="CG40" i="4"/>
  <c r="BI47" i="4"/>
  <c r="AB44" i="4"/>
  <c r="BQ44" i="4"/>
  <c r="BA41" i="4"/>
  <c r="CG41" i="4"/>
  <c r="BA46" i="4"/>
  <c r="CG46" i="4"/>
  <c r="AB47" i="4"/>
  <c r="BA43" i="4"/>
  <c r="BA42" i="4"/>
  <c r="AS41" i="4"/>
  <c r="BY41" i="4"/>
  <c r="AS46" i="4"/>
  <c r="BY46" i="4"/>
  <c r="BY47" i="4"/>
  <c r="AS43" i="4"/>
  <c r="BY43" i="4"/>
  <c r="CG43" i="4"/>
  <c r="BQ40" i="4"/>
  <c r="BI41" i="4"/>
  <c r="BI46" i="4"/>
  <c r="BA47" i="4"/>
  <c r="BI43" i="4"/>
  <c r="CG47" i="4"/>
  <c r="BA44" i="4"/>
  <c r="CG44" i="4"/>
  <c r="BQ41" i="4"/>
  <c r="BQ46" i="4"/>
  <c r="AS47" i="4"/>
  <c r="BQ47" i="4"/>
  <c r="BQ43" i="4"/>
  <c r="AB40" i="4"/>
  <c r="AB41" i="4"/>
  <c r="AB46" i="4"/>
  <c r="AB43" i="4"/>
  <c r="BN6" i="7"/>
  <c r="Q48" i="4" s="1"/>
  <c r="AM17" i="7"/>
  <c r="BH52" i="7" l="1"/>
  <c r="BG53" i="7"/>
  <c r="BF53" i="7"/>
  <c r="BI378" i="3"/>
  <c r="AK17" i="7"/>
  <c r="CF10" i="7"/>
  <c r="BN10" i="7"/>
  <c r="AO6" i="7"/>
  <c r="BN7" i="7"/>
  <c r="BN8" i="7"/>
  <c r="AK23" i="7"/>
  <c r="AK35" i="7"/>
  <c r="AK18" i="7"/>
  <c r="AK30" i="7"/>
  <c r="AK19" i="7"/>
  <c r="AK31" i="7"/>
  <c r="AO5" i="7"/>
  <c r="AK22" i="7"/>
  <c r="AK34" i="7"/>
  <c r="AK21" i="7"/>
  <c r="AK33" i="7"/>
  <c r="AK20" i="7"/>
  <c r="AK32" i="7"/>
  <c r="BT9" i="7"/>
  <c r="CH5" i="7" s="1"/>
  <c r="BR9" i="7"/>
  <c r="BR10" i="7"/>
  <c r="V7" i="7"/>
  <c r="V8" i="7"/>
  <c r="V9" i="7"/>
  <c r="V6" i="7"/>
  <c r="AA9" i="7"/>
  <c r="AA10" i="7"/>
  <c r="L20" i="7"/>
  <c r="L21" i="7"/>
  <c r="L22" i="7"/>
  <c r="L23" i="7"/>
  <c r="L18" i="7"/>
  <c r="L19" i="7"/>
  <c r="A26" i="7"/>
  <c r="A27" i="7"/>
  <c r="A23" i="7"/>
  <c r="A24" i="7"/>
  <c r="A20" i="7"/>
  <c r="A21" i="7"/>
  <c r="A17" i="7"/>
  <c r="A18" i="7"/>
  <c r="A14" i="7"/>
  <c r="A15" i="7"/>
  <c r="A11" i="7"/>
  <c r="A12" i="7"/>
  <c r="A8" i="7"/>
  <c r="A9" i="7"/>
  <c r="A5" i="7"/>
  <c r="A6" i="7"/>
  <c r="F19" i="7"/>
  <c r="F22" i="7"/>
  <c r="A25" i="7"/>
  <c r="A28" i="7"/>
  <c r="D22" i="7"/>
  <c r="D19" i="7"/>
  <c r="A10" i="7"/>
  <c r="A13" i="7"/>
  <c r="A16" i="7"/>
  <c r="A19" i="7"/>
  <c r="A22" i="7"/>
  <c r="A7" i="7"/>
  <c r="BG54" i="7" l="1"/>
  <c r="BF54" i="7"/>
  <c r="BH53" i="7"/>
  <c r="BI379" i="3"/>
  <c r="CF11" i="7"/>
  <c r="BU14" i="7" s="1"/>
  <c r="CF12" i="7"/>
  <c r="BN11" i="7"/>
  <c r="BM12" i="7" s="1"/>
  <c r="BN12" i="7" s="1"/>
  <c r="BS11" i="7"/>
  <c r="BR11" i="7"/>
  <c r="Q50" i="4"/>
  <c r="Q45" i="4"/>
  <c r="BX44" i="4"/>
  <c r="BP43" i="4"/>
  <c r="BH41" i="4"/>
  <c r="BH46" i="4"/>
  <c r="AZ41" i="4"/>
  <c r="AZ46" i="4"/>
  <c r="AR43" i="4"/>
  <c r="BI380" i="3" l="1"/>
  <c r="BF55" i="7"/>
  <c r="BG55" i="7"/>
  <c r="BH54" i="7"/>
  <c r="BU15" i="7"/>
  <c r="Q52" i="4"/>
  <c r="BS13" i="7"/>
  <c r="BS12" i="7"/>
  <c r="BT12" i="7" s="1"/>
  <c r="CH8" i="7" s="1"/>
  <c r="BR12" i="7"/>
  <c r="CF44" i="4"/>
  <c r="AR44" i="4"/>
  <c r="AR40" i="4"/>
  <c r="AZ47" i="4"/>
  <c r="AZ42" i="4"/>
  <c r="BH47" i="4"/>
  <c r="BH42" i="4"/>
  <c r="BP44" i="4"/>
  <c r="BP40" i="4"/>
  <c r="BX46" i="4"/>
  <c r="BX41" i="4"/>
  <c r="CF46" i="4"/>
  <c r="CF41" i="4"/>
  <c r="F43" i="4"/>
  <c r="G43" i="4"/>
  <c r="AR47" i="4"/>
  <c r="AR42" i="4"/>
  <c r="AZ44" i="4"/>
  <c r="BH44" i="4"/>
  <c r="BP47" i="4"/>
  <c r="BP42" i="4"/>
  <c r="BX43" i="4"/>
  <c r="CF43" i="4"/>
  <c r="AR46" i="4"/>
  <c r="AR41" i="4"/>
  <c r="AZ43" i="4"/>
  <c r="BH43" i="4"/>
  <c r="BP46" i="4"/>
  <c r="BP41" i="4"/>
  <c r="BX47" i="4"/>
  <c r="BX42" i="4"/>
  <c r="CF47" i="4"/>
  <c r="CF42" i="4"/>
  <c r="BX40" i="4"/>
  <c r="CF40" i="4"/>
  <c r="AZ40" i="4"/>
  <c r="BH40" i="4"/>
  <c r="G44" i="4"/>
  <c r="B42" i="4"/>
  <c r="F47" i="4"/>
  <c r="F42" i="4"/>
  <c r="G42" i="4"/>
  <c r="G41" i="4"/>
  <c r="F44" i="4"/>
  <c r="F46" i="4"/>
  <c r="F41" i="4"/>
  <c r="B44" i="4"/>
  <c r="F48" i="4"/>
  <c r="B43" i="4"/>
  <c r="B41" i="4"/>
  <c r="AY267" i="3"/>
  <c r="AY279" i="3" s="1"/>
  <c r="AY291" i="3" s="1"/>
  <c r="AY303" i="3" s="1"/>
  <c r="AY315" i="3" s="1"/>
  <c r="AY327" i="3" s="1"/>
  <c r="AY339" i="3" s="1"/>
  <c r="AY351" i="3" s="1"/>
  <c r="AY363" i="3" s="1"/>
  <c r="AY375" i="3" s="1"/>
  <c r="AY387" i="3" s="1"/>
  <c r="AY399" i="3" s="1"/>
  <c r="AY411" i="3" s="1"/>
  <c r="AY266" i="3"/>
  <c r="AY278" i="3" s="1"/>
  <c r="AY290" i="3" s="1"/>
  <c r="AY302" i="3" s="1"/>
  <c r="AY314" i="3" s="1"/>
  <c r="AY326" i="3" s="1"/>
  <c r="AY338" i="3" s="1"/>
  <c r="AY350" i="3" s="1"/>
  <c r="AY362" i="3" s="1"/>
  <c r="AY374" i="3" s="1"/>
  <c r="AY386" i="3" s="1"/>
  <c r="AY398" i="3" s="1"/>
  <c r="AY410" i="3" s="1"/>
  <c r="AY265" i="3"/>
  <c r="AY277" i="3" s="1"/>
  <c r="AY289" i="3" s="1"/>
  <c r="AY301" i="3" s="1"/>
  <c r="AY313" i="3" s="1"/>
  <c r="AY325" i="3" s="1"/>
  <c r="AY337" i="3" s="1"/>
  <c r="AY349" i="3" s="1"/>
  <c r="AY361" i="3" s="1"/>
  <c r="AY373" i="3" s="1"/>
  <c r="AY385" i="3" s="1"/>
  <c r="AY397" i="3" s="1"/>
  <c r="AY409" i="3" s="1"/>
  <c r="AY264" i="3"/>
  <c r="AY276" i="3" s="1"/>
  <c r="AY288" i="3" s="1"/>
  <c r="AY300" i="3" s="1"/>
  <c r="AY312" i="3" s="1"/>
  <c r="AY324" i="3" s="1"/>
  <c r="AY336" i="3" s="1"/>
  <c r="AY348" i="3" s="1"/>
  <c r="AY360" i="3" s="1"/>
  <c r="AY372" i="3" s="1"/>
  <c r="AY384" i="3" s="1"/>
  <c r="AY396" i="3" s="1"/>
  <c r="AY408" i="3" s="1"/>
  <c r="AY263" i="3"/>
  <c r="AY275" i="3" s="1"/>
  <c r="AY287" i="3" s="1"/>
  <c r="AY299" i="3" s="1"/>
  <c r="AY311" i="3" s="1"/>
  <c r="AY323" i="3" s="1"/>
  <c r="AY335" i="3" s="1"/>
  <c r="AY347" i="3" s="1"/>
  <c r="AY359" i="3" s="1"/>
  <c r="AY371" i="3" s="1"/>
  <c r="AY383" i="3" s="1"/>
  <c r="AY395" i="3" s="1"/>
  <c r="AY407" i="3" s="1"/>
  <c r="AY262" i="3"/>
  <c r="AY274" i="3" s="1"/>
  <c r="AY286" i="3" s="1"/>
  <c r="AY298" i="3" s="1"/>
  <c r="AY310" i="3" s="1"/>
  <c r="AY322" i="3" s="1"/>
  <c r="AY334" i="3" s="1"/>
  <c r="AY346" i="3" s="1"/>
  <c r="AY358" i="3" s="1"/>
  <c r="AY370" i="3" s="1"/>
  <c r="AY382" i="3" s="1"/>
  <c r="AY394" i="3" s="1"/>
  <c r="AY406" i="3" s="1"/>
  <c r="AY261" i="3"/>
  <c r="AY273" i="3" s="1"/>
  <c r="AY285" i="3" s="1"/>
  <c r="AY297" i="3" s="1"/>
  <c r="AY309" i="3" s="1"/>
  <c r="AY321" i="3" s="1"/>
  <c r="AY333" i="3" s="1"/>
  <c r="AY345" i="3" s="1"/>
  <c r="AY357" i="3" s="1"/>
  <c r="AY369" i="3" s="1"/>
  <c r="AY381" i="3" s="1"/>
  <c r="AY393" i="3" s="1"/>
  <c r="AY405" i="3" s="1"/>
  <c r="AY260" i="3"/>
  <c r="AY272" i="3" s="1"/>
  <c r="AY284" i="3" s="1"/>
  <c r="AY296" i="3" s="1"/>
  <c r="AY308" i="3" s="1"/>
  <c r="AY320" i="3" s="1"/>
  <c r="AY332" i="3" s="1"/>
  <c r="AY344" i="3" s="1"/>
  <c r="AY356" i="3" s="1"/>
  <c r="AY368" i="3" s="1"/>
  <c r="AY380" i="3" s="1"/>
  <c r="AY392" i="3" s="1"/>
  <c r="AY404" i="3" s="1"/>
  <c r="AY259" i="3"/>
  <c r="AY271" i="3" s="1"/>
  <c r="AY283" i="3" s="1"/>
  <c r="AY295" i="3" s="1"/>
  <c r="AY307" i="3" s="1"/>
  <c r="AY319" i="3" s="1"/>
  <c r="AY331" i="3" s="1"/>
  <c r="AY343" i="3" s="1"/>
  <c r="AY355" i="3" s="1"/>
  <c r="AY367" i="3" s="1"/>
  <c r="AY379" i="3" s="1"/>
  <c r="AY391" i="3" s="1"/>
  <c r="AY403" i="3" s="1"/>
  <c r="AY258" i="3"/>
  <c r="AY270" i="3" s="1"/>
  <c r="AY282" i="3" s="1"/>
  <c r="AY294" i="3" s="1"/>
  <c r="AY306" i="3" s="1"/>
  <c r="AY318" i="3" s="1"/>
  <c r="AY330" i="3" s="1"/>
  <c r="AY342" i="3" s="1"/>
  <c r="AY354" i="3" s="1"/>
  <c r="AY366" i="3" s="1"/>
  <c r="AY378" i="3" s="1"/>
  <c r="AY390" i="3" s="1"/>
  <c r="AY402" i="3" s="1"/>
  <c r="AY257" i="3"/>
  <c r="AY269" i="3" s="1"/>
  <c r="AY281" i="3" s="1"/>
  <c r="AY293" i="3" s="1"/>
  <c r="AY305" i="3" s="1"/>
  <c r="AY317" i="3" s="1"/>
  <c r="AY329" i="3" s="1"/>
  <c r="AY341" i="3" s="1"/>
  <c r="AY353" i="3" s="1"/>
  <c r="AY365" i="3" s="1"/>
  <c r="AY377" i="3" s="1"/>
  <c r="AY389" i="3" s="1"/>
  <c r="AY401" i="3" s="1"/>
  <c r="AY256" i="3"/>
  <c r="AY243" i="3"/>
  <c r="AY231" i="3" s="1"/>
  <c r="AY219" i="3" s="1"/>
  <c r="AY207" i="3" s="1"/>
  <c r="AY195" i="3" s="1"/>
  <c r="AY183" i="3" s="1"/>
  <c r="AY171" i="3" s="1"/>
  <c r="AY159" i="3" s="1"/>
  <c r="AY147" i="3" s="1"/>
  <c r="AY135" i="3" s="1"/>
  <c r="AY123" i="3" s="1"/>
  <c r="AY111" i="3" s="1"/>
  <c r="AY99" i="3" s="1"/>
  <c r="AY87" i="3" s="1"/>
  <c r="AY75" i="3" s="1"/>
  <c r="AY63" i="3" s="1"/>
  <c r="AY51" i="3" s="1"/>
  <c r="AY39" i="3" s="1"/>
  <c r="AY27" i="3" s="1"/>
  <c r="AY15" i="3" s="1"/>
  <c r="AY242" i="3"/>
  <c r="AY230" i="3" s="1"/>
  <c r="AY218" i="3" s="1"/>
  <c r="AY206" i="3" s="1"/>
  <c r="AY194" i="3" s="1"/>
  <c r="AY182" i="3" s="1"/>
  <c r="AY170" i="3" s="1"/>
  <c r="AY158" i="3" s="1"/>
  <c r="AY146" i="3" s="1"/>
  <c r="AY134" i="3" s="1"/>
  <c r="AY122" i="3" s="1"/>
  <c r="AY110" i="3" s="1"/>
  <c r="AY98" i="3" s="1"/>
  <c r="AY86" i="3" s="1"/>
  <c r="AY74" i="3" s="1"/>
  <c r="AY62" i="3" s="1"/>
  <c r="AY50" i="3" s="1"/>
  <c r="AY38" i="3" s="1"/>
  <c r="AY26" i="3" s="1"/>
  <c r="AY14" i="3" s="1"/>
  <c r="AY241" i="3"/>
  <c r="AY229" i="3" s="1"/>
  <c r="AY217" i="3" s="1"/>
  <c r="AY205" i="3" s="1"/>
  <c r="AY193" i="3" s="1"/>
  <c r="AY181" i="3" s="1"/>
  <c r="AY169" i="3" s="1"/>
  <c r="AY157" i="3" s="1"/>
  <c r="AY145" i="3" s="1"/>
  <c r="AY133" i="3" s="1"/>
  <c r="AY121" i="3" s="1"/>
  <c r="AY109" i="3" s="1"/>
  <c r="AY97" i="3" s="1"/>
  <c r="AY85" i="3" s="1"/>
  <c r="AY73" i="3" s="1"/>
  <c r="AY61" i="3" s="1"/>
  <c r="AY49" i="3" s="1"/>
  <c r="AY37" i="3" s="1"/>
  <c r="AY25" i="3" s="1"/>
  <c r="AY13" i="3" s="1"/>
  <c r="AY240" i="3"/>
  <c r="AY228" i="3" s="1"/>
  <c r="AY216" i="3" s="1"/>
  <c r="AY204" i="3" s="1"/>
  <c r="AY192" i="3" s="1"/>
  <c r="AY180" i="3" s="1"/>
  <c r="AY168" i="3" s="1"/>
  <c r="AY156" i="3" s="1"/>
  <c r="AY144" i="3" s="1"/>
  <c r="AY132" i="3" s="1"/>
  <c r="AY120" i="3" s="1"/>
  <c r="AY108" i="3" s="1"/>
  <c r="AY96" i="3" s="1"/>
  <c r="AY84" i="3" s="1"/>
  <c r="AY72" i="3" s="1"/>
  <c r="AY60" i="3" s="1"/>
  <c r="AY48" i="3" s="1"/>
  <c r="AY36" i="3" s="1"/>
  <c r="AY24" i="3" s="1"/>
  <c r="AY12" i="3" s="1"/>
  <c r="AY239" i="3"/>
  <c r="AY227" i="3" s="1"/>
  <c r="AY215" i="3" s="1"/>
  <c r="AY203" i="3" s="1"/>
  <c r="AY191" i="3" s="1"/>
  <c r="AY179" i="3" s="1"/>
  <c r="AY167" i="3" s="1"/>
  <c r="AY155" i="3" s="1"/>
  <c r="AY143" i="3" s="1"/>
  <c r="AY131" i="3" s="1"/>
  <c r="AY119" i="3" s="1"/>
  <c r="AY107" i="3" s="1"/>
  <c r="AY95" i="3" s="1"/>
  <c r="AY83" i="3" s="1"/>
  <c r="AY71" i="3" s="1"/>
  <c r="AY59" i="3" s="1"/>
  <c r="AY47" i="3" s="1"/>
  <c r="AY35" i="3" s="1"/>
  <c r="AY23" i="3" s="1"/>
  <c r="AY11" i="3" s="1"/>
  <c r="AY238" i="3"/>
  <c r="AY226" i="3" s="1"/>
  <c r="AY214" i="3" s="1"/>
  <c r="AY202" i="3" s="1"/>
  <c r="AY190" i="3" s="1"/>
  <c r="AY178" i="3" s="1"/>
  <c r="AY166" i="3" s="1"/>
  <c r="AY154" i="3" s="1"/>
  <c r="AY142" i="3" s="1"/>
  <c r="AY130" i="3" s="1"/>
  <c r="AY118" i="3" s="1"/>
  <c r="AY106" i="3" s="1"/>
  <c r="AY94" i="3" s="1"/>
  <c r="AY82" i="3" s="1"/>
  <c r="AY70" i="3" s="1"/>
  <c r="AY58" i="3" s="1"/>
  <c r="AY46" i="3" s="1"/>
  <c r="AY34" i="3" s="1"/>
  <c r="AY22" i="3" s="1"/>
  <c r="AY10" i="3" s="1"/>
  <c r="AY237" i="3"/>
  <c r="AY225" i="3" s="1"/>
  <c r="AY213" i="3" s="1"/>
  <c r="AY201" i="3" s="1"/>
  <c r="AY189" i="3" s="1"/>
  <c r="AY177" i="3" s="1"/>
  <c r="AY165" i="3" s="1"/>
  <c r="AY153" i="3" s="1"/>
  <c r="AY141" i="3" s="1"/>
  <c r="AY129" i="3" s="1"/>
  <c r="AY117" i="3" s="1"/>
  <c r="AY105" i="3" s="1"/>
  <c r="AY93" i="3" s="1"/>
  <c r="AY81" i="3" s="1"/>
  <c r="AY69" i="3" s="1"/>
  <c r="AY57" i="3" s="1"/>
  <c r="AY45" i="3" s="1"/>
  <c r="AY33" i="3" s="1"/>
  <c r="AY21" i="3" s="1"/>
  <c r="AY9" i="3" s="1"/>
  <c r="AY236" i="3"/>
  <c r="AY224" i="3" s="1"/>
  <c r="AY212" i="3" s="1"/>
  <c r="AY200" i="3" s="1"/>
  <c r="AY188" i="3" s="1"/>
  <c r="AY176" i="3" s="1"/>
  <c r="AY164" i="3" s="1"/>
  <c r="AY152" i="3" s="1"/>
  <c r="AY140" i="3" s="1"/>
  <c r="AY128" i="3" s="1"/>
  <c r="AY116" i="3" s="1"/>
  <c r="AY104" i="3" s="1"/>
  <c r="AY92" i="3" s="1"/>
  <c r="AY80" i="3" s="1"/>
  <c r="AY68" i="3" s="1"/>
  <c r="AY56" i="3" s="1"/>
  <c r="AY44" i="3" s="1"/>
  <c r="AY32" i="3" s="1"/>
  <c r="AY20" i="3" s="1"/>
  <c r="AY8" i="3" s="1"/>
  <c r="AY235" i="3"/>
  <c r="AY223" i="3" s="1"/>
  <c r="AY211" i="3" s="1"/>
  <c r="AY199" i="3" s="1"/>
  <c r="AY187" i="3" s="1"/>
  <c r="AY175" i="3" s="1"/>
  <c r="AY163" i="3" s="1"/>
  <c r="AY151" i="3" s="1"/>
  <c r="AY139" i="3" s="1"/>
  <c r="AY127" i="3" s="1"/>
  <c r="AY115" i="3" s="1"/>
  <c r="AY103" i="3" s="1"/>
  <c r="AY91" i="3" s="1"/>
  <c r="AY79" i="3" s="1"/>
  <c r="AY67" i="3" s="1"/>
  <c r="AY55" i="3" s="1"/>
  <c r="AY43" i="3" s="1"/>
  <c r="AY31" i="3" s="1"/>
  <c r="AY19" i="3" s="1"/>
  <c r="AY7" i="3" s="1"/>
  <c r="AY234" i="3"/>
  <c r="AY222" i="3" s="1"/>
  <c r="AY210" i="3" s="1"/>
  <c r="AY198" i="3" s="1"/>
  <c r="AY186" i="3" s="1"/>
  <c r="AY174" i="3" s="1"/>
  <c r="AY162" i="3" s="1"/>
  <c r="AY150" i="3" s="1"/>
  <c r="AY138" i="3" s="1"/>
  <c r="AY126" i="3" s="1"/>
  <c r="AY114" i="3" s="1"/>
  <c r="AY102" i="3" s="1"/>
  <c r="AY90" i="3" s="1"/>
  <c r="AY78" i="3" s="1"/>
  <c r="AY66" i="3" s="1"/>
  <c r="AY54" i="3" s="1"/>
  <c r="AY42" i="3" s="1"/>
  <c r="AY30" i="3" s="1"/>
  <c r="AY18" i="3" s="1"/>
  <c r="AY6" i="3" s="1"/>
  <c r="AY233" i="3"/>
  <c r="AY221" i="3" s="1"/>
  <c r="AY209" i="3" s="1"/>
  <c r="AY197" i="3" s="1"/>
  <c r="AY185" i="3" s="1"/>
  <c r="AY173" i="3" s="1"/>
  <c r="AY161" i="3" s="1"/>
  <c r="AY149" i="3" s="1"/>
  <c r="AY137" i="3" s="1"/>
  <c r="AY125" i="3" s="1"/>
  <c r="AY113" i="3" s="1"/>
  <c r="AY101" i="3" s="1"/>
  <c r="AY89" i="3" s="1"/>
  <c r="AY77" i="3" s="1"/>
  <c r="AY65" i="3" s="1"/>
  <c r="AY53" i="3" s="1"/>
  <c r="AY41" i="3" s="1"/>
  <c r="AY29" i="3" s="1"/>
  <c r="AY17" i="3" s="1"/>
  <c r="AY5" i="3" s="1"/>
  <c r="AY232" i="3"/>
  <c r="AY220" i="3" s="1"/>
  <c r="AY208" i="3" s="1"/>
  <c r="AY196" i="3" s="1"/>
  <c r="AY184" i="3" s="1"/>
  <c r="AY172" i="3" s="1"/>
  <c r="AY160" i="3" s="1"/>
  <c r="AY148" i="3" s="1"/>
  <c r="AY136" i="3" s="1"/>
  <c r="AY124" i="3" s="1"/>
  <c r="AY112" i="3" s="1"/>
  <c r="AY100" i="3" s="1"/>
  <c r="AY88" i="3" s="1"/>
  <c r="AY76" i="3" s="1"/>
  <c r="AY64" i="3" s="1"/>
  <c r="AY52" i="3" s="1"/>
  <c r="AY40" i="3" s="1"/>
  <c r="AY28" i="3" s="1"/>
  <c r="AY16" i="3" s="1"/>
  <c r="AY4" i="3" s="1"/>
  <c r="X233" i="2"/>
  <c r="X221" i="2" s="1"/>
  <c r="X209" i="2" s="1"/>
  <c r="X197" i="2" s="1"/>
  <c r="X185" i="2" s="1"/>
  <c r="X173" i="2" s="1"/>
  <c r="X161" i="2" s="1"/>
  <c r="X149" i="2" s="1"/>
  <c r="X137" i="2" s="1"/>
  <c r="X125" i="2" s="1"/>
  <c r="X113" i="2" s="1"/>
  <c r="X101" i="2" s="1"/>
  <c r="X89" i="2" s="1"/>
  <c r="X77" i="2" s="1"/>
  <c r="X65" i="2" s="1"/>
  <c r="X53" i="2" s="1"/>
  <c r="X41" i="2" s="1"/>
  <c r="X29" i="2" s="1"/>
  <c r="X17" i="2" s="1"/>
  <c r="X5" i="2" s="1"/>
  <c r="X234" i="2"/>
  <c r="X222" i="2" s="1"/>
  <c r="X210" i="2" s="1"/>
  <c r="X198" i="2" s="1"/>
  <c r="X186" i="2" s="1"/>
  <c r="X174" i="2" s="1"/>
  <c r="X162" i="2" s="1"/>
  <c r="X150" i="2" s="1"/>
  <c r="X138" i="2" s="1"/>
  <c r="X126" i="2" s="1"/>
  <c r="X114" i="2" s="1"/>
  <c r="X102" i="2" s="1"/>
  <c r="X90" i="2" s="1"/>
  <c r="X78" i="2" s="1"/>
  <c r="X66" i="2" s="1"/>
  <c r="X54" i="2" s="1"/>
  <c r="X42" i="2" s="1"/>
  <c r="X30" i="2" s="1"/>
  <c r="X18" i="2" s="1"/>
  <c r="X6" i="2" s="1"/>
  <c r="X235" i="2"/>
  <c r="X223" i="2" s="1"/>
  <c r="X211" i="2" s="1"/>
  <c r="X199" i="2" s="1"/>
  <c r="X187" i="2" s="1"/>
  <c r="X175" i="2" s="1"/>
  <c r="X163" i="2" s="1"/>
  <c r="X151" i="2" s="1"/>
  <c r="X139" i="2" s="1"/>
  <c r="X127" i="2" s="1"/>
  <c r="X115" i="2" s="1"/>
  <c r="X103" i="2" s="1"/>
  <c r="X91" i="2" s="1"/>
  <c r="X79" i="2" s="1"/>
  <c r="X67" i="2" s="1"/>
  <c r="X55" i="2" s="1"/>
  <c r="X43" i="2" s="1"/>
  <c r="X31" i="2" s="1"/>
  <c r="X19" i="2" s="1"/>
  <c r="X7" i="2" s="1"/>
  <c r="X236" i="2"/>
  <c r="X224" i="2" s="1"/>
  <c r="X212" i="2" s="1"/>
  <c r="X200" i="2" s="1"/>
  <c r="X188" i="2" s="1"/>
  <c r="X176" i="2" s="1"/>
  <c r="X164" i="2" s="1"/>
  <c r="X152" i="2" s="1"/>
  <c r="X140" i="2" s="1"/>
  <c r="X128" i="2" s="1"/>
  <c r="X116" i="2" s="1"/>
  <c r="X104" i="2" s="1"/>
  <c r="X92" i="2" s="1"/>
  <c r="X80" i="2" s="1"/>
  <c r="X68" i="2" s="1"/>
  <c r="X56" i="2" s="1"/>
  <c r="X44" i="2" s="1"/>
  <c r="X32" i="2" s="1"/>
  <c r="X20" i="2" s="1"/>
  <c r="X8" i="2" s="1"/>
  <c r="X237" i="2"/>
  <c r="X225" i="2" s="1"/>
  <c r="X213" i="2" s="1"/>
  <c r="X201" i="2" s="1"/>
  <c r="X189" i="2" s="1"/>
  <c r="X177" i="2" s="1"/>
  <c r="X165" i="2" s="1"/>
  <c r="X153" i="2" s="1"/>
  <c r="X141" i="2" s="1"/>
  <c r="X129" i="2" s="1"/>
  <c r="X117" i="2" s="1"/>
  <c r="X105" i="2" s="1"/>
  <c r="X93" i="2" s="1"/>
  <c r="X81" i="2" s="1"/>
  <c r="X69" i="2" s="1"/>
  <c r="X57" i="2" s="1"/>
  <c r="X45" i="2" s="1"/>
  <c r="X33" i="2" s="1"/>
  <c r="X21" i="2" s="1"/>
  <c r="X9" i="2" s="1"/>
  <c r="X238" i="2"/>
  <c r="X226" i="2" s="1"/>
  <c r="X214" i="2" s="1"/>
  <c r="X202" i="2" s="1"/>
  <c r="X190" i="2" s="1"/>
  <c r="X178" i="2" s="1"/>
  <c r="X166" i="2" s="1"/>
  <c r="X154" i="2" s="1"/>
  <c r="X142" i="2" s="1"/>
  <c r="X130" i="2" s="1"/>
  <c r="X118" i="2" s="1"/>
  <c r="X106" i="2" s="1"/>
  <c r="X94" i="2" s="1"/>
  <c r="X82" i="2" s="1"/>
  <c r="X70" i="2" s="1"/>
  <c r="X58" i="2" s="1"/>
  <c r="X46" i="2" s="1"/>
  <c r="X34" i="2" s="1"/>
  <c r="X22" i="2" s="1"/>
  <c r="X10" i="2" s="1"/>
  <c r="X239" i="2"/>
  <c r="X227" i="2" s="1"/>
  <c r="X215" i="2" s="1"/>
  <c r="X203" i="2" s="1"/>
  <c r="X191" i="2" s="1"/>
  <c r="X179" i="2" s="1"/>
  <c r="X167" i="2" s="1"/>
  <c r="X155" i="2" s="1"/>
  <c r="X143" i="2" s="1"/>
  <c r="X131" i="2" s="1"/>
  <c r="X119" i="2" s="1"/>
  <c r="X107" i="2" s="1"/>
  <c r="X95" i="2" s="1"/>
  <c r="X83" i="2" s="1"/>
  <c r="X71" i="2" s="1"/>
  <c r="X59" i="2" s="1"/>
  <c r="X47" i="2" s="1"/>
  <c r="X35" i="2" s="1"/>
  <c r="X23" i="2" s="1"/>
  <c r="X11" i="2" s="1"/>
  <c r="X240" i="2"/>
  <c r="X228" i="2" s="1"/>
  <c r="X216" i="2" s="1"/>
  <c r="X204" i="2" s="1"/>
  <c r="X192" i="2" s="1"/>
  <c r="X180" i="2" s="1"/>
  <c r="X168" i="2" s="1"/>
  <c r="X156" i="2" s="1"/>
  <c r="X144" i="2" s="1"/>
  <c r="X132" i="2" s="1"/>
  <c r="X120" i="2" s="1"/>
  <c r="X108" i="2" s="1"/>
  <c r="X96" i="2" s="1"/>
  <c r="X84" i="2" s="1"/>
  <c r="X72" i="2" s="1"/>
  <c r="X60" i="2" s="1"/>
  <c r="X48" i="2" s="1"/>
  <c r="X36" i="2" s="1"/>
  <c r="X24" i="2" s="1"/>
  <c r="X12" i="2" s="1"/>
  <c r="X241" i="2"/>
  <c r="X229" i="2" s="1"/>
  <c r="X217" i="2" s="1"/>
  <c r="X205" i="2" s="1"/>
  <c r="X193" i="2" s="1"/>
  <c r="X181" i="2" s="1"/>
  <c r="X169" i="2" s="1"/>
  <c r="X157" i="2" s="1"/>
  <c r="X145" i="2" s="1"/>
  <c r="X133" i="2" s="1"/>
  <c r="X121" i="2" s="1"/>
  <c r="X109" i="2" s="1"/>
  <c r="X97" i="2" s="1"/>
  <c r="X85" i="2" s="1"/>
  <c r="X73" i="2" s="1"/>
  <c r="X61" i="2" s="1"/>
  <c r="X49" i="2" s="1"/>
  <c r="X37" i="2" s="1"/>
  <c r="X25" i="2" s="1"/>
  <c r="X13" i="2" s="1"/>
  <c r="X242" i="2"/>
  <c r="X230" i="2" s="1"/>
  <c r="X218" i="2" s="1"/>
  <c r="X206" i="2" s="1"/>
  <c r="X194" i="2" s="1"/>
  <c r="X182" i="2" s="1"/>
  <c r="X170" i="2" s="1"/>
  <c r="X158" i="2" s="1"/>
  <c r="X146" i="2" s="1"/>
  <c r="X134" i="2" s="1"/>
  <c r="X122" i="2" s="1"/>
  <c r="X110" i="2" s="1"/>
  <c r="X98" i="2" s="1"/>
  <c r="X86" i="2" s="1"/>
  <c r="X74" i="2" s="1"/>
  <c r="X62" i="2" s="1"/>
  <c r="X50" i="2" s="1"/>
  <c r="X38" i="2" s="1"/>
  <c r="X26" i="2" s="1"/>
  <c r="X14" i="2" s="1"/>
  <c r="X243" i="2"/>
  <c r="X231" i="2" s="1"/>
  <c r="X219" i="2" s="1"/>
  <c r="X207" i="2" s="1"/>
  <c r="X195" i="2" s="1"/>
  <c r="X183" i="2" s="1"/>
  <c r="X171" i="2" s="1"/>
  <c r="X159" i="2" s="1"/>
  <c r="X147" i="2" s="1"/>
  <c r="X135" i="2" s="1"/>
  <c r="X123" i="2" s="1"/>
  <c r="X111" i="2" s="1"/>
  <c r="X99" i="2" s="1"/>
  <c r="X87" i="2" s="1"/>
  <c r="X75" i="2" s="1"/>
  <c r="X63" i="2" s="1"/>
  <c r="X51" i="2" s="1"/>
  <c r="X39" i="2" s="1"/>
  <c r="X27" i="2" s="1"/>
  <c r="X15" i="2" s="1"/>
  <c r="X244" i="2"/>
  <c r="X232" i="2" s="1"/>
  <c r="X220" i="2" s="1"/>
  <c r="X208" i="2" s="1"/>
  <c r="X196" i="2" s="1"/>
  <c r="X184" i="2" s="1"/>
  <c r="X172" i="2" s="1"/>
  <c r="X160" i="2" s="1"/>
  <c r="X148" i="2" s="1"/>
  <c r="X136" i="2" s="1"/>
  <c r="X124" i="2" s="1"/>
  <c r="X112" i="2" s="1"/>
  <c r="X100" i="2" s="1"/>
  <c r="X88" i="2" s="1"/>
  <c r="X76" i="2" s="1"/>
  <c r="X64" i="2" s="1"/>
  <c r="X52" i="2" s="1"/>
  <c r="X40" i="2" s="1"/>
  <c r="X28" i="2" s="1"/>
  <c r="X16" i="2" s="1"/>
  <c r="X257" i="2"/>
  <c r="X269" i="2" s="1"/>
  <c r="X281" i="2" s="1"/>
  <c r="X293" i="2" s="1"/>
  <c r="X305" i="2" s="1"/>
  <c r="X317" i="2" s="1"/>
  <c r="X329" i="2" s="1"/>
  <c r="X341" i="2" s="1"/>
  <c r="X353" i="2" s="1"/>
  <c r="X365" i="2" s="1"/>
  <c r="X377" i="2" s="1"/>
  <c r="X389" i="2" s="1"/>
  <c r="X401" i="2" s="1"/>
  <c r="X258" i="2"/>
  <c r="X270" i="2" s="1"/>
  <c r="X282" i="2" s="1"/>
  <c r="X294" i="2" s="1"/>
  <c r="X306" i="2" s="1"/>
  <c r="X318" i="2" s="1"/>
  <c r="X330" i="2" s="1"/>
  <c r="X342" i="2" s="1"/>
  <c r="X354" i="2" s="1"/>
  <c r="X366" i="2" s="1"/>
  <c r="X378" i="2" s="1"/>
  <c r="X390" i="2" s="1"/>
  <c r="X402" i="2" s="1"/>
  <c r="X259" i="2"/>
  <c r="X271" i="2" s="1"/>
  <c r="X283" i="2" s="1"/>
  <c r="X295" i="2" s="1"/>
  <c r="X307" i="2" s="1"/>
  <c r="X319" i="2" s="1"/>
  <c r="X331" i="2" s="1"/>
  <c r="X343" i="2" s="1"/>
  <c r="X355" i="2" s="1"/>
  <c r="X367" i="2" s="1"/>
  <c r="X379" i="2" s="1"/>
  <c r="X391" i="2" s="1"/>
  <c r="X403" i="2" s="1"/>
  <c r="X260" i="2"/>
  <c r="X272" i="2" s="1"/>
  <c r="X284" i="2" s="1"/>
  <c r="X296" i="2" s="1"/>
  <c r="X308" i="2" s="1"/>
  <c r="X320" i="2" s="1"/>
  <c r="X332" i="2" s="1"/>
  <c r="X344" i="2" s="1"/>
  <c r="X356" i="2" s="1"/>
  <c r="X368" i="2" s="1"/>
  <c r="X380" i="2" s="1"/>
  <c r="X392" i="2" s="1"/>
  <c r="X404" i="2" s="1"/>
  <c r="X261" i="2"/>
  <c r="X273" i="2" s="1"/>
  <c r="X285" i="2" s="1"/>
  <c r="X297" i="2" s="1"/>
  <c r="X309" i="2" s="1"/>
  <c r="X321" i="2" s="1"/>
  <c r="X333" i="2" s="1"/>
  <c r="X345" i="2" s="1"/>
  <c r="X357" i="2" s="1"/>
  <c r="X369" i="2" s="1"/>
  <c r="X381" i="2" s="1"/>
  <c r="X393" i="2" s="1"/>
  <c r="X405" i="2" s="1"/>
  <c r="X262" i="2"/>
  <c r="X274" i="2" s="1"/>
  <c r="X286" i="2" s="1"/>
  <c r="X298" i="2" s="1"/>
  <c r="X310" i="2" s="1"/>
  <c r="X322" i="2" s="1"/>
  <c r="X334" i="2" s="1"/>
  <c r="X346" i="2" s="1"/>
  <c r="X358" i="2" s="1"/>
  <c r="X370" i="2" s="1"/>
  <c r="X382" i="2" s="1"/>
  <c r="X394" i="2" s="1"/>
  <c r="X406" i="2" s="1"/>
  <c r="X263" i="2"/>
  <c r="X275" i="2" s="1"/>
  <c r="X287" i="2" s="1"/>
  <c r="X299" i="2" s="1"/>
  <c r="X311" i="2" s="1"/>
  <c r="X323" i="2" s="1"/>
  <c r="X335" i="2" s="1"/>
  <c r="X347" i="2" s="1"/>
  <c r="X359" i="2" s="1"/>
  <c r="X371" i="2" s="1"/>
  <c r="X383" i="2" s="1"/>
  <c r="X395" i="2" s="1"/>
  <c r="X407" i="2" s="1"/>
  <c r="X264" i="2"/>
  <c r="X276" i="2" s="1"/>
  <c r="X288" i="2" s="1"/>
  <c r="X300" i="2" s="1"/>
  <c r="X312" i="2" s="1"/>
  <c r="X324" i="2" s="1"/>
  <c r="X336" i="2" s="1"/>
  <c r="X348" i="2" s="1"/>
  <c r="X360" i="2" s="1"/>
  <c r="X372" i="2" s="1"/>
  <c r="X384" i="2" s="1"/>
  <c r="X396" i="2" s="1"/>
  <c r="X408" i="2" s="1"/>
  <c r="X265" i="2"/>
  <c r="X277" i="2" s="1"/>
  <c r="X289" i="2" s="1"/>
  <c r="X301" i="2" s="1"/>
  <c r="X313" i="2" s="1"/>
  <c r="X325" i="2" s="1"/>
  <c r="X337" i="2" s="1"/>
  <c r="X349" i="2" s="1"/>
  <c r="X361" i="2" s="1"/>
  <c r="X373" i="2" s="1"/>
  <c r="X385" i="2" s="1"/>
  <c r="X397" i="2" s="1"/>
  <c r="X409" i="2" s="1"/>
  <c r="X266" i="2"/>
  <c r="X278" i="2" s="1"/>
  <c r="X290" i="2" s="1"/>
  <c r="X302" i="2" s="1"/>
  <c r="X314" i="2" s="1"/>
  <c r="X326" i="2" s="1"/>
  <c r="X338" i="2" s="1"/>
  <c r="X350" i="2" s="1"/>
  <c r="X362" i="2" s="1"/>
  <c r="X374" i="2" s="1"/>
  <c r="X386" i="2" s="1"/>
  <c r="X398" i="2" s="1"/>
  <c r="X410" i="2" s="1"/>
  <c r="X267" i="2"/>
  <c r="X279" i="2" s="1"/>
  <c r="X291" i="2" s="1"/>
  <c r="X303" i="2" s="1"/>
  <c r="X315" i="2" s="1"/>
  <c r="X327" i="2" s="1"/>
  <c r="X339" i="2" s="1"/>
  <c r="X351" i="2" s="1"/>
  <c r="X363" i="2" s="1"/>
  <c r="X375" i="2" s="1"/>
  <c r="X387" i="2" s="1"/>
  <c r="X399" i="2" s="1"/>
  <c r="X411" i="2" s="1"/>
  <c r="X268" i="2"/>
  <c r="X280" i="2" s="1"/>
  <c r="X292" i="2" s="1"/>
  <c r="X304" i="2" s="1"/>
  <c r="X316" i="2" s="1"/>
  <c r="X328" i="2" s="1"/>
  <c r="X340" i="2" s="1"/>
  <c r="X352" i="2" s="1"/>
  <c r="X364" i="2" s="1"/>
  <c r="X376" i="2" s="1"/>
  <c r="X388" i="2" s="1"/>
  <c r="X400" i="2" s="1"/>
  <c r="X412" i="2" s="1"/>
  <c r="CH41" i="4"/>
  <c r="AA25" i="1"/>
  <c r="AA26" i="1"/>
  <c r="AA27" i="1"/>
  <c r="AA28" i="1"/>
  <c r="AA29" i="1"/>
  <c r="AA30" i="1"/>
  <c r="AA31" i="1"/>
  <c r="AA32" i="1"/>
  <c r="AA24" i="1"/>
  <c r="X25" i="1"/>
  <c r="X26" i="1"/>
  <c r="X27" i="1"/>
  <c r="X28" i="1"/>
  <c r="X30" i="1"/>
  <c r="X31" i="1"/>
  <c r="X32" i="1"/>
  <c r="X24" i="1"/>
  <c r="R25" i="1"/>
  <c r="R26" i="1"/>
  <c r="R27" i="1"/>
  <c r="R28" i="1"/>
  <c r="R29" i="1"/>
  <c r="R30" i="1"/>
  <c r="R31" i="1"/>
  <c r="R32" i="1"/>
  <c r="R24" i="1"/>
  <c r="O25" i="1"/>
  <c r="O26" i="1"/>
  <c r="O27" i="1"/>
  <c r="O28" i="1"/>
  <c r="O29" i="1"/>
  <c r="O30" i="1"/>
  <c r="O31" i="1"/>
  <c r="O32" i="1"/>
  <c r="D12" i="1"/>
  <c r="D13" i="1"/>
  <c r="D14" i="1"/>
  <c r="D15" i="1"/>
  <c r="D16" i="1"/>
  <c r="D17" i="1"/>
  <c r="D18" i="1"/>
  <c r="D19" i="1"/>
  <c r="D20" i="1"/>
  <c r="D21" i="1"/>
  <c r="D22" i="1"/>
  <c r="D11" i="1"/>
  <c r="AS25" i="1"/>
  <c r="AS26" i="1"/>
  <c r="AS27" i="1"/>
  <c r="AS28" i="1"/>
  <c r="AS29" i="1"/>
  <c r="AS30" i="1"/>
  <c r="AS31" i="1"/>
  <c r="AS32" i="1"/>
  <c r="AS24" i="1"/>
  <c r="AV25" i="1"/>
  <c r="AV26" i="1"/>
  <c r="AV27" i="1"/>
  <c r="AV28" i="1"/>
  <c r="AV29" i="1"/>
  <c r="AV30" i="1"/>
  <c r="AV31" i="1"/>
  <c r="AV32" i="1"/>
  <c r="AV24" i="1"/>
  <c r="AY25" i="1"/>
  <c r="AY26" i="1"/>
  <c r="AY27" i="1"/>
  <c r="AY28" i="1"/>
  <c r="AY29" i="1"/>
  <c r="AY30" i="1"/>
  <c r="AY31" i="1"/>
  <c r="AY32" i="1"/>
  <c r="AY24" i="1"/>
  <c r="AG25" i="1"/>
  <c r="AG26" i="1"/>
  <c r="AG27" i="1"/>
  <c r="AG28" i="1"/>
  <c r="AG29" i="1"/>
  <c r="AG30" i="1"/>
  <c r="AG31" i="1"/>
  <c r="AG32" i="1"/>
  <c r="AJ25" i="1"/>
  <c r="AJ26" i="1"/>
  <c r="AJ27" i="1"/>
  <c r="AJ28" i="1"/>
  <c r="AJ29" i="1"/>
  <c r="AJ30" i="1"/>
  <c r="AJ31" i="1"/>
  <c r="AJ32" i="1"/>
  <c r="AG24" i="1"/>
  <c r="AJ24" i="1"/>
  <c r="D25" i="1"/>
  <c r="D26" i="1"/>
  <c r="D27" i="1"/>
  <c r="L29" i="1"/>
  <c r="L30" i="1"/>
  <c r="L31" i="1"/>
  <c r="H32" i="1"/>
  <c r="D32" i="1" l="1"/>
  <c r="F37" i="2"/>
  <c r="F5" i="2"/>
  <c r="G37" i="2"/>
  <c r="G33" i="2"/>
  <c r="F34" i="2"/>
  <c r="G23" i="2"/>
  <c r="G30" i="2"/>
  <c r="G13" i="2"/>
  <c r="G5" i="2"/>
  <c r="F16" i="2"/>
  <c r="F31" i="2"/>
  <c r="F17" i="2"/>
  <c r="G19" i="2"/>
  <c r="F12" i="2"/>
  <c r="F30" i="2"/>
  <c r="G20" i="2"/>
  <c r="G26" i="2"/>
  <c r="G12" i="2"/>
  <c r="G27" i="2"/>
  <c r="F18" i="2"/>
  <c r="F26" i="2"/>
  <c r="F9" i="2"/>
  <c r="F35" i="2"/>
  <c r="G36" i="2"/>
  <c r="G31" i="2"/>
  <c r="F29" i="2"/>
  <c r="G22" i="2"/>
  <c r="G11" i="2"/>
  <c r="G24" i="2"/>
  <c r="F19" i="2"/>
  <c r="F25" i="2"/>
  <c r="F15" i="2"/>
  <c r="F28" i="2"/>
  <c r="G21" i="2"/>
  <c r="G10" i="2"/>
  <c r="G18" i="2"/>
  <c r="F20" i="2"/>
  <c r="F11" i="2"/>
  <c r="F8" i="2"/>
  <c r="G16" i="2"/>
  <c r="I27" i="2"/>
  <c r="H27" i="2" s="1"/>
  <c r="G35" i="2"/>
  <c r="F6" i="2"/>
  <c r="G25" i="2"/>
  <c r="G17" i="2"/>
  <c r="G9" i="2"/>
  <c r="F10" i="2"/>
  <c r="F23" i="2"/>
  <c r="F21" i="2"/>
  <c r="I32" i="2"/>
  <c r="H32" i="2" s="1"/>
  <c r="F32" i="2"/>
  <c r="G8" i="2"/>
  <c r="G34" i="2"/>
  <c r="F36" i="2"/>
  <c r="G29" i="2"/>
  <c r="G15" i="2"/>
  <c r="G7" i="2"/>
  <c r="F13" i="2"/>
  <c r="F27" i="2"/>
  <c r="F24" i="2"/>
  <c r="F33" i="2"/>
  <c r="G28" i="2"/>
  <c r="G14" i="2"/>
  <c r="G6" i="2"/>
  <c r="F14" i="2"/>
  <c r="D37" i="2"/>
  <c r="AQ11" i="7" s="1"/>
  <c r="F7" i="2"/>
  <c r="I28" i="2"/>
  <c r="H28" i="2" s="1"/>
  <c r="G32" i="2"/>
  <c r="F22" i="2"/>
  <c r="I33" i="2"/>
  <c r="H33" i="2" s="1"/>
  <c r="I26" i="2"/>
  <c r="H26" i="2" s="1"/>
  <c r="I23" i="2"/>
  <c r="H23" i="2" s="1"/>
  <c r="I14" i="2"/>
  <c r="H14" i="2" s="1"/>
  <c r="I20" i="2"/>
  <c r="H20" i="2" s="1"/>
  <c r="I24" i="2"/>
  <c r="H24" i="2" s="1"/>
  <c r="I21" i="2"/>
  <c r="H21" i="2" s="1"/>
  <c r="I11" i="2"/>
  <c r="H11" i="2" s="1"/>
  <c r="I17" i="2"/>
  <c r="H17" i="2" s="1"/>
  <c r="I6" i="2"/>
  <c r="H6" i="2" s="1"/>
  <c r="I29" i="2"/>
  <c r="H29" i="2" s="1"/>
  <c r="I5" i="2"/>
  <c r="H5" i="2" s="1"/>
  <c r="I8" i="2"/>
  <c r="H8" i="2" s="1"/>
  <c r="I37" i="2"/>
  <c r="H37" i="2" s="1"/>
  <c r="I34" i="2"/>
  <c r="H34" i="2" s="1"/>
  <c r="I13" i="2"/>
  <c r="H13" i="2" s="1"/>
  <c r="I22" i="2"/>
  <c r="H22" i="2" s="1"/>
  <c r="I36" i="2"/>
  <c r="H36" i="2" s="1"/>
  <c r="I7" i="2"/>
  <c r="H7" i="2" s="1"/>
  <c r="I35" i="2"/>
  <c r="H35" i="2" s="1"/>
  <c r="I16" i="2"/>
  <c r="H16" i="2" s="1"/>
  <c r="I9" i="2"/>
  <c r="H9" i="2" s="1"/>
  <c r="I10" i="2"/>
  <c r="H10" i="2" s="1"/>
  <c r="I19" i="2"/>
  <c r="H19" i="2" s="1"/>
  <c r="I25" i="2"/>
  <c r="H25" i="2" s="1"/>
  <c r="I12" i="2"/>
  <c r="H12" i="2" s="1"/>
  <c r="I30" i="2"/>
  <c r="H30" i="2" s="1"/>
  <c r="I18" i="2"/>
  <c r="H18" i="2" s="1"/>
  <c r="I31" i="2"/>
  <c r="H31" i="2" s="1"/>
  <c r="I15" i="2"/>
  <c r="H15" i="2" s="1"/>
  <c r="BH55" i="7"/>
  <c r="BG56" i="7"/>
  <c r="BF56" i="7"/>
  <c r="BI381" i="3"/>
  <c r="C15" i="3"/>
  <c r="C20" i="3"/>
  <c r="D31" i="1"/>
  <c r="D23" i="1"/>
  <c r="BR13" i="7"/>
  <c r="BT13" i="7"/>
  <c r="CH9" i="7" s="1"/>
  <c r="D24" i="1"/>
  <c r="AY268" i="3"/>
  <c r="AY280" i="3" s="1"/>
  <c r="AY292" i="3" s="1"/>
  <c r="AY304" i="3" s="1"/>
  <c r="AY316" i="3" s="1"/>
  <c r="AY328" i="3" s="1"/>
  <c r="AY340" i="3" s="1"/>
  <c r="AY352" i="3" s="1"/>
  <c r="AY364" i="3" s="1"/>
  <c r="AY376" i="3" s="1"/>
  <c r="AY388" i="3" s="1"/>
  <c r="AY400" i="3" s="1"/>
  <c r="AD24" i="1"/>
  <c r="AM28" i="1"/>
  <c r="BN46" i="4"/>
  <c r="AP46" i="4"/>
  <c r="AX46" i="4"/>
  <c r="AM32" i="1"/>
  <c r="AO31" i="1" s="1"/>
  <c r="AD26" i="1"/>
  <c r="AD30" i="1"/>
  <c r="AD28" i="1"/>
  <c r="AD32" i="1"/>
  <c r="F32" i="1"/>
  <c r="H31" i="1" s="1"/>
  <c r="AD31" i="1"/>
  <c r="D29" i="1"/>
  <c r="AD27" i="1"/>
  <c r="D28" i="1"/>
  <c r="F30" i="1"/>
  <c r="AD29" i="1"/>
  <c r="AD25" i="1"/>
  <c r="AM31" i="1"/>
  <c r="AM27" i="1"/>
  <c r="AM24" i="1"/>
  <c r="AM29" i="1"/>
  <c r="AM25" i="1"/>
  <c r="AM30" i="1"/>
  <c r="AM26" i="1"/>
  <c r="AG46" i="4"/>
  <c r="CH42" i="4"/>
  <c r="R44" i="4"/>
  <c r="F29" i="1"/>
  <c r="CH43" i="4"/>
  <c r="BB44" i="4"/>
  <c r="AC44" i="4"/>
  <c r="AT44" i="4"/>
  <c r="BZ44" i="4"/>
  <c r="G46" i="4"/>
  <c r="D30" i="1"/>
  <c r="BJ44" i="4"/>
  <c r="F31" i="1"/>
  <c r="AN30" i="4"/>
  <c r="AN29" i="4"/>
  <c r="AN44" i="4" s="1"/>
  <c r="BR44" i="4"/>
  <c r="C28" i="1" l="1"/>
  <c r="AD36" i="3"/>
  <c r="AD34" i="3"/>
  <c r="R30" i="3"/>
  <c r="Z34" i="3"/>
  <c r="AT16" i="3"/>
  <c r="L18" i="3"/>
  <c r="AL19" i="3"/>
  <c r="AT22" i="3"/>
  <c r="AD28" i="3"/>
  <c r="AL4" i="3"/>
  <c r="AD23" i="3"/>
  <c r="L24" i="3"/>
  <c r="L22" i="3"/>
  <c r="AP8" i="3"/>
  <c r="AH26" i="3"/>
  <c r="BK26" i="4" s="1"/>
  <c r="AD29" i="3"/>
  <c r="AD27" i="3"/>
  <c r="L35" i="3"/>
  <c r="AP30" i="3"/>
  <c r="AH32" i="3"/>
  <c r="R17" i="3"/>
  <c r="AH30" i="3"/>
  <c r="BK30" i="4" s="1"/>
  <c r="R5" i="3"/>
  <c r="B5" i="3" s="1"/>
  <c r="AL31" i="3"/>
  <c r="BS31" i="4" s="1"/>
  <c r="AP36" i="3"/>
  <c r="AD12" i="3"/>
  <c r="AP34" i="3"/>
  <c r="Z9" i="3"/>
  <c r="R11" i="3"/>
  <c r="AT5" i="3"/>
  <c r="AD10" i="3"/>
  <c r="AL7" i="3"/>
  <c r="BS7" i="4" s="1"/>
  <c r="AL13" i="3"/>
  <c r="BS13" i="4" s="1"/>
  <c r="Z15" i="3"/>
  <c r="D31" i="3"/>
  <c r="C31" i="3" s="1"/>
  <c r="L21" i="3"/>
  <c r="AD20" i="3"/>
  <c r="Z13" i="3"/>
  <c r="AU13" i="4" s="1"/>
  <c r="Z11" i="3"/>
  <c r="AU11" i="4" s="1"/>
  <c r="Z37" i="3"/>
  <c r="Z35" i="3"/>
  <c r="Z29" i="3"/>
  <c r="L14" i="3"/>
  <c r="AD19" i="3"/>
  <c r="AH22" i="3"/>
  <c r="AP26" i="3"/>
  <c r="AP9" i="3"/>
  <c r="R22" i="3"/>
  <c r="B22" i="3" s="1"/>
  <c r="Z26" i="3"/>
  <c r="AU26" i="4" s="1"/>
  <c r="AL30" i="3"/>
  <c r="AT33" i="3"/>
  <c r="CI33" i="4" s="1"/>
  <c r="L27" i="3"/>
  <c r="AD32" i="3"/>
  <c r="AH35" i="3"/>
  <c r="AL5" i="3"/>
  <c r="BS5" i="4" s="1"/>
  <c r="AT8" i="3"/>
  <c r="L10" i="3"/>
  <c r="AD15" i="3"/>
  <c r="AH18" i="3"/>
  <c r="BK18" i="4" s="1"/>
  <c r="AP22" i="3"/>
  <c r="L33" i="3"/>
  <c r="AD4" i="3"/>
  <c r="BC4" i="4" s="1"/>
  <c r="Z7" i="3"/>
  <c r="AU7" i="4" s="1"/>
  <c r="AL11" i="3"/>
  <c r="BS11" i="4" s="1"/>
  <c r="AT14" i="3"/>
  <c r="L16" i="3"/>
  <c r="AD21" i="3"/>
  <c r="AH24" i="3"/>
  <c r="AP28" i="3"/>
  <c r="D25" i="3"/>
  <c r="C25" i="3" s="1"/>
  <c r="R23" i="3"/>
  <c r="B23" i="3" s="1"/>
  <c r="Z21" i="3"/>
  <c r="AU21" i="4" s="1"/>
  <c r="AH7" i="3"/>
  <c r="AL33" i="3"/>
  <c r="BS33" i="4" s="1"/>
  <c r="Z5" i="3"/>
  <c r="AH37" i="3"/>
  <c r="AH31" i="3"/>
  <c r="BK31" i="4" s="1"/>
  <c r="L6" i="3"/>
  <c r="AD11" i="3"/>
  <c r="AH14" i="3"/>
  <c r="BK14" i="4" s="1"/>
  <c r="AP18" i="3"/>
  <c r="AT26" i="3"/>
  <c r="R14" i="3"/>
  <c r="Z18" i="3"/>
  <c r="AL22" i="3"/>
  <c r="BS22" i="4" s="1"/>
  <c r="AT25" i="3"/>
  <c r="L19" i="3"/>
  <c r="AD24" i="3"/>
  <c r="AH27" i="3"/>
  <c r="AP31" i="3"/>
  <c r="CA31" i="4" s="1"/>
  <c r="AH29" i="3"/>
  <c r="R36" i="3"/>
  <c r="AD7" i="3"/>
  <c r="AH10" i="3"/>
  <c r="BK10" i="4" s="1"/>
  <c r="AP14" i="3"/>
  <c r="L25" i="3"/>
  <c r="AD30" i="3"/>
  <c r="AH33" i="3"/>
  <c r="BK33" i="4" s="1"/>
  <c r="AP37" i="3"/>
  <c r="AT6" i="3"/>
  <c r="L8" i="3"/>
  <c r="AD13" i="3"/>
  <c r="AH16" i="3"/>
  <c r="BK16" i="4" s="1"/>
  <c r="AP20" i="3"/>
  <c r="D24" i="3"/>
  <c r="C24" i="3" s="1"/>
  <c r="D28" i="3"/>
  <c r="C28" i="3" s="1"/>
  <c r="AD26" i="3"/>
  <c r="AH15" i="3"/>
  <c r="AP11" i="3"/>
  <c r="AT36" i="3"/>
  <c r="AL25" i="3"/>
  <c r="BS25" i="4" s="1"/>
  <c r="AL17" i="3"/>
  <c r="BS17" i="4" s="1"/>
  <c r="AL9" i="3"/>
  <c r="R32" i="3"/>
  <c r="B32" i="3" s="1"/>
  <c r="Z36" i="3"/>
  <c r="AH6" i="3"/>
  <c r="AP10" i="3"/>
  <c r="L36" i="3"/>
  <c r="Z53" i="4" s="1"/>
  <c r="R6" i="3"/>
  <c r="B6" i="3" s="1"/>
  <c r="Z10" i="3"/>
  <c r="AU10" i="4" s="1"/>
  <c r="AL14" i="3"/>
  <c r="BS14" i="4" s="1"/>
  <c r="AT17" i="3"/>
  <c r="L11" i="3"/>
  <c r="AD16" i="3"/>
  <c r="AH19" i="3"/>
  <c r="BK19" i="4" s="1"/>
  <c r="AP23" i="3"/>
  <c r="AL23" i="3"/>
  <c r="BS23" i="4" s="1"/>
  <c r="R28" i="3"/>
  <c r="B28" i="3" s="1"/>
  <c r="Z32" i="3"/>
  <c r="AL36" i="3"/>
  <c r="AP6" i="3"/>
  <c r="L17" i="3"/>
  <c r="AD22" i="3"/>
  <c r="AH25" i="3"/>
  <c r="BK25" i="4" s="1"/>
  <c r="AP29" i="3"/>
  <c r="AH21" i="3"/>
  <c r="BK21" i="4" s="1"/>
  <c r="R34" i="3"/>
  <c r="AD5" i="3"/>
  <c r="AH8" i="3"/>
  <c r="AP12" i="3"/>
  <c r="D33" i="3"/>
  <c r="D36" i="3"/>
  <c r="Z27" i="3"/>
  <c r="AU27" i="4" s="1"/>
  <c r="AP27" i="3"/>
  <c r="R15" i="3"/>
  <c r="L13" i="3"/>
  <c r="AT28" i="3"/>
  <c r="AT20" i="3"/>
  <c r="AT12" i="3"/>
  <c r="R24" i="3"/>
  <c r="B24" i="3" s="1"/>
  <c r="Z28" i="3"/>
  <c r="AU28" i="4" s="1"/>
  <c r="AL32" i="3"/>
  <c r="BS32" i="4" s="1"/>
  <c r="AT35" i="3"/>
  <c r="L28" i="3"/>
  <c r="AD33" i="3"/>
  <c r="AH36" i="3"/>
  <c r="AL6" i="3"/>
  <c r="BS6" i="4" s="1"/>
  <c r="AT9" i="3"/>
  <c r="R37" i="3"/>
  <c r="AD8" i="3"/>
  <c r="AH11" i="3"/>
  <c r="AP15" i="3"/>
  <c r="AP33" i="3"/>
  <c r="CA33" i="4" s="1"/>
  <c r="R20" i="3"/>
  <c r="B20" i="3" s="1"/>
  <c r="Z24" i="3"/>
  <c r="AU24" i="4" s="1"/>
  <c r="AL28" i="3"/>
  <c r="BS28" i="4" s="1"/>
  <c r="AT31" i="3"/>
  <c r="CI31" i="4" s="1"/>
  <c r="L9" i="3"/>
  <c r="AD14" i="3"/>
  <c r="AH17" i="3"/>
  <c r="BK17" i="4" s="1"/>
  <c r="AP21" i="3"/>
  <c r="AL15" i="3"/>
  <c r="R26" i="3"/>
  <c r="B26" i="3" s="1"/>
  <c r="Z30" i="3"/>
  <c r="AU30" i="4" s="1"/>
  <c r="AL34" i="3"/>
  <c r="AT37" i="3"/>
  <c r="D26" i="3"/>
  <c r="C26" i="3" s="1"/>
  <c r="D32" i="3"/>
  <c r="C32" i="3" s="1"/>
  <c r="AH23" i="3"/>
  <c r="BK23" i="4" s="1"/>
  <c r="AD18" i="3"/>
  <c r="L37" i="3"/>
  <c r="Z19" i="3"/>
  <c r="AU19" i="4" s="1"/>
  <c r="AP19" i="3"/>
  <c r="AH13" i="3"/>
  <c r="BK13" i="4" s="1"/>
  <c r="AT4" i="3"/>
  <c r="R16" i="3"/>
  <c r="B16" i="3" s="1"/>
  <c r="Z20" i="3"/>
  <c r="AU20" i="4" s="1"/>
  <c r="AL24" i="3"/>
  <c r="AT27" i="3"/>
  <c r="L20" i="3"/>
  <c r="AD25" i="3"/>
  <c r="AH28" i="3"/>
  <c r="BK28" i="4" s="1"/>
  <c r="AP32" i="3"/>
  <c r="CA32" i="4" s="1"/>
  <c r="AH5" i="3"/>
  <c r="BK5" i="4" s="1"/>
  <c r="R29" i="3"/>
  <c r="B29" i="3" s="1"/>
  <c r="Z33" i="3"/>
  <c r="AU33" i="4" s="1"/>
  <c r="AL37" i="3"/>
  <c r="AP7" i="3"/>
  <c r="AT18" i="3"/>
  <c r="R12" i="3"/>
  <c r="B12" i="3" s="1"/>
  <c r="Z16" i="3"/>
  <c r="AL20" i="3"/>
  <c r="BS20" i="4" s="1"/>
  <c r="AT23" i="3"/>
  <c r="R35" i="3"/>
  <c r="AD6" i="3"/>
  <c r="AH9" i="3"/>
  <c r="BK9" i="4" s="1"/>
  <c r="AP13" i="3"/>
  <c r="AP25" i="3"/>
  <c r="R18" i="3"/>
  <c r="Z22" i="3"/>
  <c r="AU22" i="4" s="1"/>
  <c r="AL26" i="3"/>
  <c r="BS26" i="4" s="1"/>
  <c r="AT29" i="3"/>
  <c r="D34" i="3"/>
  <c r="D29" i="3"/>
  <c r="C29" i="3" s="1"/>
  <c r="AP35" i="3"/>
  <c r="L7" i="3"/>
  <c r="L5" i="3"/>
  <c r="L31" i="3"/>
  <c r="L29" i="3"/>
  <c r="L23" i="3"/>
  <c r="L4" i="3"/>
  <c r="R8" i="3"/>
  <c r="B8" i="3" s="1"/>
  <c r="Z12" i="3"/>
  <c r="AU12" i="4" s="1"/>
  <c r="AL16" i="3"/>
  <c r="AT19" i="3"/>
  <c r="L12" i="3"/>
  <c r="AD17" i="3"/>
  <c r="AH20" i="3"/>
  <c r="BK20" i="4" s="1"/>
  <c r="AP24" i="3"/>
  <c r="AP17" i="3"/>
  <c r="R21" i="3"/>
  <c r="B21" i="3" s="1"/>
  <c r="Z25" i="3"/>
  <c r="AU25" i="4" s="1"/>
  <c r="AL29" i="3"/>
  <c r="AT32" i="3"/>
  <c r="CI32" i="4" s="1"/>
  <c r="L34" i="3"/>
  <c r="Z4" i="3"/>
  <c r="AU4" i="4" s="1"/>
  <c r="Z8" i="3"/>
  <c r="AU8" i="4" s="1"/>
  <c r="AL12" i="3"/>
  <c r="BS12" i="4" s="1"/>
  <c r="AT15" i="3"/>
  <c r="R27" i="3"/>
  <c r="B27" i="3" s="1"/>
  <c r="Z31" i="3"/>
  <c r="AU31" i="4" s="1"/>
  <c r="AL35" i="3"/>
  <c r="AP5" i="3"/>
  <c r="AT34" i="3"/>
  <c r="R10" i="3"/>
  <c r="B10" i="3" s="1"/>
  <c r="Z14" i="3"/>
  <c r="AU14" i="4" s="1"/>
  <c r="AL18" i="3"/>
  <c r="BS18" i="4" s="1"/>
  <c r="AT21" i="3"/>
  <c r="D27" i="3"/>
  <c r="C27" i="3" s="1"/>
  <c r="D30" i="3"/>
  <c r="C30" i="3" s="1"/>
  <c r="L15" i="3"/>
  <c r="R9" i="3"/>
  <c r="B9" i="3" s="1"/>
  <c r="R7" i="3"/>
  <c r="B7" i="3" s="1"/>
  <c r="R33" i="3"/>
  <c r="B33" i="3" s="1"/>
  <c r="R31" i="3"/>
  <c r="B31" i="3" s="1"/>
  <c r="R25" i="3"/>
  <c r="B25" i="3" s="1"/>
  <c r="L30" i="3"/>
  <c r="AD35" i="3"/>
  <c r="AH4" i="3"/>
  <c r="BK4" i="4" s="1"/>
  <c r="AL8" i="3"/>
  <c r="BS8" i="4" s="1"/>
  <c r="AT11" i="3"/>
  <c r="R4" i="3"/>
  <c r="B4" i="3" s="1"/>
  <c r="AD9" i="3"/>
  <c r="AH12" i="3"/>
  <c r="BK12" i="4" s="1"/>
  <c r="AP16" i="3"/>
  <c r="AT10" i="3"/>
  <c r="R13" i="3"/>
  <c r="Z17" i="3"/>
  <c r="AU17" i="4" s="1"/>
  <c r="AL21" i="3"/>
  <c r="BS21" i="4" s="1"/>
  <c r="AT24" i="3"/>
  <c r="L26" i="3"/>
  <c r="AD31" i="3"/>
  <c r="AH34" i="3"/>
  <c r="AP4" i="3"/>
  <c r="AT7" i="3"/>
  <c r="R19" i="3"/>
  <c r="B19" i="3" s="1"/>
  <c r="Z23" i="3"/>
  <c r="AU23" i="4" s="1"/>
  <c r="AL27" i="3"/>
  <c r="BS27" i="4" s="1"/>
  <c r="AT30" i="3"/>
  <c r="CI30" i="4" s="1"/>
  <c r="L32" i="3"/>
  <c r="AD37" i="3"/>
  <c r="Z6" i="3"/>
  <c r="AU6" i="4" s="1"/>
  <c r="AL10" i="3"/>
  <c r="BS10" i="4" s="1"/>
  <c r="AT13" i="3"/>
  <c r="D35" i="3"/>
  <c r="T55" i="4"/>
  <c r="AL35" i="4"/>
  <c r="AM35" i="4"/>
  <c r="C37" i="2"/>
  <c r="D5" i="2"/>
  <c r="BI382" i="3"/>
  <c r="BH56" i="7"/>
  <c r="BG57" i="7"/>
  <c r="BF57" i="7"/>
  <c r="C21" i="3"/>
  <c r="C18" i="3"/>
  <c r="C16" i="3"/>
  <c r="C13" i="3"/>
  <c r="C22" i="3"/>
  <c r="B18" i="3"/>
  <c r="C14" i="3"/>
  <c r="C12" i="3"/>
  <c r="BG53" i="4"/>
  <c r="C19" i="3"/>
  <c r="C17" i="3"/>
  <c r="C23" i="3"/>
  <c r="AK51" i="4"/>
  <c r="AY45" i="4"/>
  <c r="B34" i="3"/>
  <c r="AU9" i="4"/>
  <c r="B11" i="3"/>
  <c r="AU29" i="4"/>
  <c r="BK29" i="4"/>
  <c r="BK27" i="4"/>
  <c r="BS24" i="4"/>
  <c r="BS16" i="4"/>
  <c r="BK6" i="4"/>
  <c r="B17" i="3"/>
  <c r="BK11" i="4"/>
  <c r="AU15" i="4"/>
  <c r="BK15" i="4"/>
  <c r="B30" i="3"/>
  <c r="BS30" i="4"/>
  <c r="AU5" i="4"/>
  <c r="AU18" i="4"/>
  <c r="BS9" i="4"/>
  <c r="AU32" i="4"/>
  <c r="BK32" i="4"/>
  <c r="BK7" i="4"/>
  <c r="BS29" i="4"/>
  <c r="BS19" i="4"/>
  <c r="BK24" i="4"/>
  <c r="B14" i="3"/>
  <c r="AU16" i="4"/>
  <c r="B13" i="3"/>
  <c r="BK8" i="4"/>
  <c r="B15" i="3"/>
  <c r="BS15" i="4"/>
  <c r="CA30" i="4"/>
  <c r="BK22" i="4"/>
  <c r="BS4" i="4"/>
  <c r="T51" i="4"/>
  <c r="AO30" i="1"/>
  <c r="H30" i="1"/>
  <c r="D34" i="2"/>
  <c r="D32" i="2"/>
  <c r="T49" i="4"/>
  <c r="D28" i="2"/>
  <c r="C28" i="2" s="1"/>
  <c r="T45" i="4"/>
  <c r="D29" i="2"/>
  <c r="C29" i="2" s="1"/>
  <c r="D25" i="2"/>
  <c r="C25" i="2" s="1"/>
  <c r="D33" i="2"/>
  <c r="T50" i="4"/>
  <c r="D35" i="2"/>
  <c r="D26" i="2"/>
  <c r="C26" i="2" s="1"/>
  <c r="D36" i="2"/>
  <c r="D31" i="2"/>
  <c r="D27" i="2"/>
  <c r="C27" i="2" s="1"/>
  <c r="D30" i="2"/>
  <c r="C30" i="2" s="1"/>
  <c r="C27" i="1"/>
  <c r="C26" i="1"/>
  <c r="C24" i="1"/>
  <c r="C25" i="1"/>
  <c r="BF46" i="4"/>
  <c r="BN47" i="4"/>
  <c r="AG47" i="4"/>
  <c r="G47" i="4"/>
  <c r="BZ46" i="4"/>
  <c r="BR46" i="4"/>
  <c r="AC46" i="4"/>
  <c r="C29" i="1"/>
  <c r="C32" i="1"/>
  <c r="C31" i="1"/>
  <c r="C30" i="1"/>
  <c r="AK44" i="4"/>
  <c r="AH40" i="4"/>
  <c r="AH43" i="4"/>
  <c r="BJ46" i="4"/>
  <c r="BB46" i="4"/>
  <c r="T46" i="4"/>
  <c r="T44" i="4"/>
  <c r="T42" i="4"/>
  <c r="T41" i="4"/>
  <c r="T43" i="4"/>
  <c r="T40" i="4"/>
  <c r="T47" i="4"/>
  <c r="AH47" i="4"/>
  <c r="AT46" i="4"/>
  <c r="AH44" i="4"/>
  <c r="AH46" i="4"/>
  <c r="AH41" i="4"/>
  <c r="AH42" i="4"/>
  <c r="T53" i="4" l="1"/>
  <c r="CE53" i="4"/>
  <c r="CI34" i="4"/>
  <c r="CE45" i="4"/>
  <c r="CA34" i="4"/>
  <c r="BW45" i="4"/>
  <c r="BW53" i="4"/>
  <c r="BO53" i="4"/>
  <c r="BS34" i="4"/>
  <c r="BS45" i="4" s="1"/>
  <c r="BO45" i="4"/>
  <c r="BK34" i="4"/>
  <c r="BG45" i="4"/>
  <c r="AY53" i="4"/>
  <c r="AU34" i="4"/>
  <c r="AU45" i="4" s="1"/>
  <c r="AQ45" i="4"/>
  <c r="AQ53" i="4"/>
  <c r="V37" i="3"/>
  <c r="S37" i="3" s="1"/>
  <c r="Z45" i="4"/>
  <c r="BK45" i="4"/>
  <c r="B37" i="3"/>
  <c r="T54" i="4"/>
  <c r="P48" i="4"/>
  <c r="P44" i="4"/>
  <c r="P47" i="4"/>
  <c r="F21" i="3"/>
  <c r="P50" i="4"/>
  <c r="P45" i="4"/>
  <c r="F20" i="3"/>
  <c r="F18" i="3"/>
  <c r="F5" i="3"/>
  <c r="F23" i="3"/>
  <c r="F19" i="3"/>
  <c r="P42" i="4"/>
  <c r="P46" i="4"/>
  <c r="P49" i="4"/>
  <c r="F15" i="3"/>
  <c r="F22" i="3"/>
  <c r="F16" i="3"/>
  <c r="F6" i="3"/>
  <c r="F17" i="3"/>
  <c r="F10" i="3"/>
  <c r="F8" i="3"/>
  <c r="F4" i="3"/>
  <c r="F9" i="3"/>
  <c r="BC26" i="4"/>
  <c r="BD26" i="4"/>
  <c r="BC6" i="4"/>
  <c r="AQ52" i="4"/>
  <c r="BC22" i="4"/>
  <c r="BC32" i="4"/>
  <c r="AD31" i="4"/>
  <c r="AD30" i="4"/>
  <c r="BC20" i="4"/>
  <c r="BC21" i="4"/>
  <c r="AD33" i="4"/>
  <c r="BC29" i="4"/>
  <c r="BD29" i="4"/>
  <c r="AD32" i="4"/>
  <c r="BC10" i="4"/>
  <c r="BC18" i="4"/>
  <c r="BC11" i="4"/>
  <c r="BC16" i="4"/>
  <c r="BC13" i="4"/>
  <c r="BC5" i="4"/>
  <c r="BC31" i="4"/>
  <c r="AY52" i="4"/>
  <c r="Z52" i="4"/>
  <c r="AD35" i="4"/>
  <c r="AD34" i="4"/>
  <c r="BC12" i="4"/>
  <c r="BC23" i="4"/>
  <c r="BC27" i="4"/>
  <c r="BD27" i="4"/>
  <c r="BC30" i="4"/>
  <c r="BC15" i="4"/>
  <c r="BC19" i="4"/>
  <c r="BC14" i="4"/>
  <c r="BC28" i="4"/>
  <c r="BD28" i="4"/>
  <c r="BD25" i="4"/>
  <c r="BC25" i="4"/>
  <c r="BC33" i="4"/>
  <c r="BC9" i="4"/>
  <c r="BC40" i="4" s="1"/>
  <c r="BC17" i="4"/>
  <c r="BD24" i="4"/>
  <c r="BC24" i="4"/>
  <c r="BC34" i="4"/>
  <c r="BC8" i="4"/>
  <c r="BC7" i="4"/>
  <c r="C31" i="2"/>
  <c r="BD30" i="4" s="1"/>
  <c r="AQ5" i="7"/>
  <c r="C35" i="2"/>
  <c r="S45" i="4" s="1"/>
  <c r="AQ9" i="7"/>
  <c r="AR9" i="7" s="1"/>
  <c r="C32" i="2"/>
  <c r="AE31" i="4" s="1"/>
  <c r="AQ6" i="7"/>
  <c r="C33" i="2"/>
  <c r="AQ7" i="7"/>
  <c r="C34" i="2"/>
  <c r="BD33" i="4" s="1"/>
  <c r="AQ8" i="7"/>
  <c r="C36" i="2"/>
  <c r="S51" i="4" s="1"/>
  <c r="AQ10" i="7"/>
  <c r="BW52" i="4"/>
  <c r="BH57" i="7"/>
  <c r="BF58" i="7"/>
  <c r="BG58" i="7"/>
  <c r="BI383" i="3"/>
  <c r="CE52" i="4"/>
  <c r="BO52" i="4"/>
  <c r="BG52" i="4"/>
  <c r="AC51" i="4"/>
  <c r="Z40" i="4"/>
  <c r="CE42" i="4"/>
  <c r="CE41" i="4"/>
  <c r="Z46" i="4"/>
  <c r="BW46" i="4"/>
  <c r="AY43" i="4"/>
  <c r="BG40" i="4"/>
  <c r="BK40" i="4"/>
  <c r="CE43" i="4"/>
  <c r="BO41" i="4"/>
  <c r="C33" i="3"/>
  <c r="AQ48" i="4"/>
  <c r="AQ40" i="4"/>
  <c r="CE44" i="4"/>
  <c r="AQ43" i="4"/>
  <c r="CE47" i="4"/>
  <c r="BG44" i="4"/>
  <c r="AY41" i="4"/>
  <c r="AQ42" i="4"/>
  <c r="BW43" i="4"/>
  <c r="AQ44" i="4"/>
  <c r="BW44" i="4"/>
  <c r="BG41" i="4"/>
  <c r="BW42" i="4"/>
  <c r="BO42" i="4"/>
  <c r="AU42" i="4"/>
  <c r="BO43" i="4"/>
  <c r="Z48" i="4"/>
  <c r="BW41" i="4"/>
  <c r="Z49" i="4"/>
  <c r="AQ41" i="4"/>
  <c r="AY42" i="4"/>
  <c r="BG43" i="4"/>
  <c r="AU43" i="4"/>
  <c r="AQ51" i="4"/>
  <c r="AQ47" i="4"/>
  <c r="AQ46" i="4"/>
  <c r="BG46" i="4"/>
  <c r="AY48" i="4"/>
  <c r="BO40" i="4"/>
  <c r="AY40" i="4"/>
  <c r="CE46" i="4"/>
  <c r="BW40" i="4"/>
  <c r="BG42" i="4"/>
  <c r="AY44" i="4"/>
  <c r="Z47" i="4"/>
  <c r="Z51" i="4"/>
  <c r="F11" i="3"/>
  <c r="F33" i="3"/>
  <c r="F34" i="3"/>
  <c r="F14" i="3"/>
  <c r="F12" i="3"/>
  <c r="F26" i="3"/>
  <c r="F25" i="3"/>
  <c r="F27" i="3"/>
  <c r="CE51" i="4"/>
  <c r="BO44" i="4"/>
  <c r="Z43" i="4"/>
  <c r="C34" i="3"/>
  <c r="CE40" i="4"/>
  <c r="BG48" i="4"/>
  <c r="Z42" i="4"/>
  <c r="Z44" i="4"/>
  <c r="F32" i="3"/>
  <c r="BW50" i="4"/>
  <c r="Z41" i="4"/>
  <c r="AQ50" i="4"/>
  <c r="BO51" i="4"/>
  <c r="BO50" i="4"/>
  <c r="BW51" i="4"/>
  <c r="BS44" i="4"/>
  <c r="AY50" i="4"/>
  <c r="BO46" i="4"/>
  <c r="AY49" i="4"/>
  <c r="AY51" i="4"/>
  <c r="Z50" i="4"/>
  <c r="BG50" i="4"/>
  <c r="F28" i="3"/>
  <c r="CE50" i="4"/>
  <c r="BG51" i="4"/>
  <c r="T52" i="4"/>
  <c r="H29" i="1"/>
  <c r="AO29" i="1"/>
  <c r="CH44" i="4"/>
  <c r="D20" i="2"/>
  <c r="C20" i="2" s="1"/>
  <c r="BD19" i="4" s="1"/>
  <c r="D13" i="2"/>
  <c r="C13" i="2" s="1"/>
  <c r="BD12" i="4" s="1"/>
  <c r="D6" i="2"/>
  <c r="C6" i="2" s="1"/>
  <c r="BD5" i="4" s="1"/>
  <c r="D18" i="2"/>
  <c r="C18" i="2" s="1"/>
  <c r="BD17" i="4" s="1"/>
  <c r="D19" i="2"/>
  <c r="C19" i="2" s="1"/>
  <c r="D10" i="2"/>
  <c r="C10" i="2" s="1"/>
  <c r="D12" i="2"/>
  <c r="C12" i="2" s="1"/>
  <c r="BD11" i="4" s="1"/>
  <c r="BO49" i="4"/>
  <c r="D23" i="2"/>
  <c r="C23" i="2" s="1"/>
  <c r="D11" i="2"/>
  <c r="C11" i="2" s="1"/>
  <c r="AV10" i="4" s="1"/>
  <c r="I47" i="4"/>
  <c r="D7" i="2"/>
  <c r="C7" i="2" s="1"/>
  <c r="BD6" i="4" s="1"/>
  <c r="D15" i="2"/>
  <c r="C15" i="2" s="1"/>
  <c r="BD14" i="4" s="1"/>
  <c r="D17" i="2"/>
  <c r="C17" i="2" s="1"/>
  <c r="BD16" i="4" s="1"/>
  <c r="CE49" i="4"/>
  <c r="D21" i="2"/>
  <c r="C21" i="2" s="1"/>
  <c r="BD20" i="4" s="1"/>
  <c r="D22" i="2"/>
  <c r="C22" i="2" s="1"/>
  <c r="BD21" i="4" s="1"/>
  <c r="D9" i="2"/>
  <c r="C9" i="2" s="1"/>
  <c r="BD8" i="4" s="1"/>
  <c r="D8" i="2"/>
  <c r="C8" i="2" s="1"/>
  <c r="D16" i="2"/>
  <c r="C16" i="2" s="1"/>
  <c r="BT15" i="4" s="1"/>
  <c r="D14" i="2"/>
  <c r="C14" i="2" s="1"/>
  <c r="BD13" i="4" s="1"/>
  <c r="D24" i="2"/>
  <c r="C24" i="2" s="1"/>
  <c r="BD23" i="4" s="1"/>
  <c r="AQ49" i="4"/>
  <c r="BN49" i="4"/>
  <c r="BG49" i="4"/>
  <c r="BW49" i="4"/>
  <c r="CE48" i="4"/>
  <c r="BO48" i="4"/>
  <c r="AT47" i="4"/>
  <c r="AC47" i="4"/>
  <c r="BN48" i="4"/>
  <c r="AP48" i="4"/>
  <c r="AG48" i="4"/>
  <c r="AG49" i="4"/>
  <c r="BW47" i="4"/>
  <c r="BW48" i="4"/>
  <c r="AY47" i="4"/>
  <c r="R46" i="4"/>
  <c r="BF47" i="4"/>
  <c r="I40" i="4"/>
  <c r="BO47" i="4"/>
  <c r="BG47" i="4"/>
  <c r="BK46" i="4"/>
  <c r="AX47" i="4"/>
  <c r="AP47" i="4"/>
  <c r="AY46" i="4"/>
  <c r="BL29" i="4"/>
  <c r="BL28" i="4"/>
  <c r="BT30" i="4"/>
  <c r="T48" i="4"/>
  <c r="BZ47" i="4"/>
  <c r="F7" i="3"/>
  <c r="AK46" i="4"/>
  <c r="AN46" i="4"/>
  <c r="AU40" i="4"/>
  <c r="AL42" i="4"/>
  <c r="BT29" i="4"/>
  <c r="I43" i="4"/>
  <c r="AV25" i="4"/>
  <c r="AJ47" i="4"/>
  <c r="AL40" i="4"/>
  <c r="I42" i="4"/>
  <c r="BT27" i="4"/>
  <c r="BT25" i="4"/>
  <c r="I46" i="4"/>
  <c r="S44" i="4"/>
  <c r="BT28" i="4"/>
  <c r="BL25" i="4"/>
  <c r="BL27" i="4"/>
  <c r="BT26" i="4"/>
  <c r="I41" i="4"/>
  <c r="CH46" i="4"/>
  <c r="AV26" i="4"/>
  <c r="AV29" i="4"/>
  <c r="AV24" i="4"/>
  <c r="BL24" i="4"/>
  <c r="I44" i="4"/>
  <c r="AV27" i="4"/>
  <c r="BL26" i="4"/>
  <c r="BT24" i="4"/>
  <c r="AV28" i="4"/>
  <c r="BS40" i="4"/>
  <c r="BK44" i="4"/>
  <c r="AL43" i="4"/>
  <c r="BS41" i="4"/>
  <c r="BS42" i="4"/>
  <c r="BS43" i="4"/>
  <c r="AU46" i="4"/>
  <c r="AL44" i="4"/>
  <c r="AL41" i="4"/>
  <c r="AL46" i="4"/>
  <c r="AR6" i="7" l="1"/>
  <c r="AS7" i="7" s="1"/>
  <c r="CJ29" i="4"/>
  <c r="CD45" i="4"/>
  <c r="CA29" i="4"/>
  <c r="CA45" i="4" s="1"/>
  <c r="BV45" i="4"/>
  <c r="AE29" i="4"/>
  <c r="Y45" i="4"/>
  <c r="BC45" i="4"/>
  <c r="AV30" i="4"/>
  <c r="AV46" i="4" s="1"/>
  <c r="S49" i="4"/>
  <c r="AE32" i="4"/>
  <c r="S46" i="4"/>
  <c r="S50" i="4"/>
  <c r="BD22" i="4"/>
  <c r="S55" i="4"/>
  <c r="BL30" i="4"/>
  <c r="BL46" i="4" s="1"/>
  <c r="D42" i="4"/>
  <c r="Q7" i="7"/>
  <c r="R8" i="7" s="1"/>
  <c r="Q6" i="7"/>
  <c r="R7" i="7" s="1"/>
  <c r="D46" i="4"/>
  <c r="Q8" i="7"/>
  <c r="R9" i="7" s="1"/>
  <c r="D48" i="4"/>
  <c r="D44" i="4"/>
  <c r="D43" i="4"/>
  <c r="BD15" i="4"/>
  <c r="AE35" i="4"/>
  <c r="BD31" i="4"/>
  <c r="BD47" i="4" s="1"/>
  <c r="AE30" i="4"/>
  <c r="CI29" i="4"/>
  <c r="BD7" i="4"/>
  <c r="AD29" i="4"/>
  <c r="AD45" i="4" s="1"/>
  <c r="BD18" i="4"/>
  <c r="AE33" i="4"/>
  <c r="BD34" i="4"/>
  <c r="BD45" i="4" s="1"/>
  <c r="BD9" i="4"/>
  <c r="BD10" i="4"/>
  <c r="BD32" i="4"/>
  <c r="AE34" i="4"/>
  <c r="L28" i="4"/>
  <c r="K22" i="4"/>
  <c r="D47" i="4"/>
  <c r="P40" i="4"/>
  <c r="BC44" i="4"/>
  <c r="BC46" i="4"/>
  <c r="P43" i="4"/>
  <c r="P41" i="4"/>
  <c r="BC41" i="4"/>
  <c r="BC43" i="4"/>
  <c r="AR7" i="7"/>
  <c r="AS8" i="7" s="1"/>
  <c r="BL31" i="4"/>
  <c r="K18" i="4"/>
  <c r="AR10" i="7"/>
  <c r="AS11" i="7" s="1"/>
  <c r="AR11" i="7"/>
  <c r="AS10" i="7"/>
  <c r="K29" i="4"/>
  <c r="AR8" i="7"/>
  <c r="AS9" i="7" s="1"/>
  <c r="BH58" i="7"/>
  <c r="K24" i="4"/>
  <c r="K30" i="4"/>
  <c r="BF59" i="7"/>
  <c r="BG59" i="7"/>
  <c r="BI384" i="3"/>
  <c r="K28" i="4"/>
  <c r="AU41" i="4"/>
  <c r="BK41" i="4"/>
  <c r="C35" i="3"/>
  <c r="BK42" i="4"/>
  <c r="BK43" i="4"/>
  <c r="BC42" i="4"/>
  <c r="J24" i="4"/>
  <c r="AU44" i="4"/>
  <c r="L24" i="4"/>
  <c r="C44" i="4"/>
  <c r="C46" i="4"/>
  <c r="J29" i="4"/>
  <c r="L29" i="4"/>
  <c r="C47" i="4"/>
  <c r="C48" i="4"/>
  <c r="F29" i="3"/>
  <c r="F13" i="3"/>
  <c r="F31" i="3"/>
  <c r="F30" i="3"/>
  <c r="F24" i="3"/>
  <c r="J28" i="4"/>
  <c r="H43" i="4"/>
  <c r="BL19" i="4"/>
  <c r="S43" i="4"/>
  <c r="BT19" i="4"/>
  <c r="S52" i="4"/>
  <c r="C5" i="2"/>
  <c r="CA28" i="4"/>
  <c r="AO28" i="1"/>
  <c r="CI28" i="4"/>
  <c r="CB29" i="4"/>
  <c r="H28" i="1"/>
  <c r="G52" i="4"/>
  <c r="G51" i="4"/>
  <c r="BD43" i="4"/>
  <c r="AV19" i="4"/>
  <c r="R47" i="4"/>
  <c r="BL11" i="4"/>
  <c r="S42" i="4"/>
  <c r="BT14" i="4"/>
  <c r="BT8" i="4"/>
  <c r="AV8" i="4"/>
  <c r="BL8" i="4"/>
  <c r="AV6" i="4"/>
  <c r="BL6" i="4"/>
  <c r="BT6" i="4"/>
  <c r="K17" i="4"/>
  <c r="BT17" i="4"/>
  <c r="BL17" i="4"/>
  <c r="AV17" i="4"/>
  <c r="BL12" i="4"/>
  <c r="BT12" i="4"/>
  <c r="AV12" i="4"/>
  <c r="BL14" i="4"/>
  <c r="AV14" i="4"/>
  <c r="AV11" i="4"/>
  <c r="BT11" i="4"/>
  <c r="BL13" i="4"/>
  <c r="AV13" i="4"/>
  <c r="BT13" i="4"/>
  <c r="K13" i="4"/>
  <c r="BL23" i="4"/>
  <c r="BT23" i="4"/>
  <c r="AV23" i="4"/>
  <c r="K23" i="4"/>
  <c r="BL21" i="4"/>
  <c r="K21" i="4"/>
  <c r="AV21" i="4"/>
  <c r="BT21" i="4"/>
  <c r="K20" i="4"/>
  <c r="BT20" i="4"/>
  <c r="AV20" i="4"/>
  <c r="BL20" i="4"/>
  <c r="BL5" i="4"/>
  <c r="AV5" i="4"/>
  <c r="BT5" i="4"/>
  <c r="K16" i="4"/>
  <c r="BT16" i="4"/>
  <c r="BL16" i="4"/>
  <c r="AV16" i="4"/>
  <c r="BB48" i="4"/>
  <c r="AT48" i="4"/>
  <c r="AK47" i="4"/>
  <c r="AX49" i="4"/>
  <c r="BC47" i="4"/>
  <c r="AN31" i="4"/>
  <c r="AN47" i="4" s="1"/>
  <c r="BJ47" i="4"/>
  <c r="BB47" i="4"/>
  <c r="AL47" i="4"/>
  <c r="BT31" i="4"/>
  <c r="BR47" i="4"/>
  <c r="BK47" i="4"/>
  <c r="AV31" i="4"/>
  <c r="AU47" i="4"/>
  <c r="BZ48" i="4"/>
  <c r="BS48" i="4"/>
  <c r="BJ48" i="4"/>
  <c r="AC48" i="4"/>
  <c r="G49" i="4"/>
  <c r="BF49" i="4"/>
  <c r="AP49" i="4"/>
  <c r="BS47" i="4"/>
  <c r="BF48" i="4"/>
  <c r="AX48" i="4"/>
  <c r="CH47" i="4"/>
  <c r="CH48" i="4"/>
  <c r="CJ31" i="4"/>
  <c r="BS46" i="4"/>
  <c r="CJ30" i="4"/>
  <c r="CB30" i="4"/>
  <c r="L17" i="4"/>
  <c r="L20" i="4"/>
  <c r="L21" i="4"/>
  <c r="L23" i="4"/>
  <c r="L15" i="4"/>
  <c r="L13" i="4"/>
  <c r="L18" i="4"/>
  <c r="L19" i="4"/>
  <c r="L22" i="4"/>
  <c r="L16" i="4"/>
  <c r="BL10" i="4"/>
  <c r="AV15" i="4"/>
  <c r="BL15" i="4"/>
  <c r="K15" i="4"/>
  <c r="BT10" i="4"/>
  <c r="AJ46" i="4"/>
  <c r="AM47" i="4"/>
  <c r="H47" i="4"/>
  <c r="AM46" i="4"/>
  <c r="BT46" i="4"/>
  <c r="BD44" i="4"/>
  <c r="BT44" i="4"/>
  <c r="C43" i="4"/>
  <c r="BD46" i="4"/>
  <c r="BL18" i="4"/>
  <c r="BT18" i="4"/>
  <c r="AV18" i="4"/>
  <c r="CD46" i="4"/>
  <c r="AV44" i="4"/>
  <c r="H44" i="4"/>
  <c r="AV22" i="4"/>
  <c r="BT22" i="4"/>
  <c r="BL22" i="4"/>
  <c r="AV9" i="4"/>
  <c r="BL9" i="4"/>
  <c r="BT9" i="4"/>
  <c r="BT7" i="4"/>
  <c r="AV7" i="4"/>
  <c r="BL7" i="4"/>
  <c r="S47" i="4"/>
  <c r="H46" i="4"/>
  <c r="BL44" i="4"/>
  <c r="S41" i="4"/>
  <c r="J20" i="4"/>
  <c r="J17" i="4"/>
  <c r="J21" i="4"/>
  <c r="J19" i="4"/>
  <c r="J13" i="4"/>
  <c r="C40" i="4"/>
  <c r="J18" i="4"/>
  <c r="J15" i="4"/>
  <c r="J22" i="4"/>
  <c r="J23" i="4"/>
  <c r="J16" i="4"/>
  <c r="AE45" i="4" l="1"/>
  <c r="CI46" i="4"/>
  <c r="CI45" i="4"/>
  <c r="Q9" i="7"/>
  <c r="R10" i="7" s="1"/>
  <c r="E43" i="4"/>
  <c r="D45" i="4"/>
  <c r="E46" i="4"/>
  <c r="E47" i="4"/>
  <c r="E44" i="4"/>
  <c r="E48" i="4"/>
  <c r="E42" i="4"/>
  <c r="AD28" i="4"/>
  <c r="AE28" i="4"/>
  <c r="K26" i="4"/>
  <c r="K27" i="4"/>
  <c r="O41" i="4"/>
  <c r="K25" i="4"/>
  <c r="C49" i="4"/>
  <c r="D50" i="4"/>
  <c r="AV47" i="4"/>
  <c r="BT47" i="4"/>
  <c r="D49" i="4"/>
  <c r="BL47" i="4"/>
  <c r="AV43" i="4"/>
  <c r="CJ46" i="4"/>
  <c r="BT43" i="4"/>
  <c r="BL43" i="4"/>
  <c r="O47" i="4"/>
  <c r="AS12" i="7"/>
  <c r="K31" i="4"/>
  <c r="K19" i="4"/>
  <c r="C42" i="4"/>
  <c r="K14" i="4"/>
  <c r="BF60" i="7"/>
  <c r="BG60" i="7"/>
  <c r="BH59" i="7"/>
  <c r="J12" i="4"/>
  <c r="K12" i="4"/>
  <c r="BI385" i="3"/>
  <c r="V29" i="4"/>
  <c r="C37" i="3"/>
  <c r="C36" i="3"/>
  <c r="J44" i="4"/>
  <c r="O46" i="4"/>
  <c r="L44" i="4"/>
  <c r="J14" i="4"/>
  <c r="C41" i="4"/>
  <c r="L14" i="4"/>
  <c r="L12" i="4"/>
  <c r="O44" i="4"/>
  <c r="U29" i="4"/>
  <c r="O48" i="4"/>
  <c r="W29" i="4"/>
  <c r="J25" i="4"/>
  <c r="L25" i="4"/>
  <c r="J27" i="4"/>
  <c r="L27" i="4"/>
  <c r="L26" i="4"/>
  <c r="J26" i="4"/>
  <c r="BL42" i="4"/>
  <c r="BT42" i="4"/>
  <c r="BL4" i="4"/>
  <c r="S40" i="4"/>
  <c r="BD4" i="4"/>
  <c r="AV4" i="4"/>
  <c r="BT4" i="4"/>
  <c r="CJ28" i="4"/>
  <c r="AO27" i="1"/>
  <c r="CI27" i="4"/>
  <c r="BD42" i="4"/>
  <c r="H27" i="1"/>
  <c r="CB28" i="4"/>
  <c r="CA27" i="4"/>
  <c r="AV42" i="4"/>
  <c r="H42" i="4"/>
  <c r="BC48" i="4"/>
  <c r="BD48" i="4"/>
  <c r="AK48" i="4"/>
  <c r="AM48" i="4"/>
  <c r="AN32" i="4"/>
  <c r="AN48" i="4" s="1"/>
  <c r="AL48" i="4"/>
  <c r="BL32" i="4"/>
  <c r="BK48" i="4"/>
  <c r="C50" i="4"/>
  <c r="C45" i="4"/>
  <c r="BT32" i="4"/>
  <c r="BR48" i="4"/>
  <c r="G50" i="4"/>
  <c r="G45" i="4"/>
  <c r="CD47" i="4"/>
  <c r="CI47" i="4"/>
  <c r="O43" i="4"/>
  <c r="O40" i="4"/>
  <c r="BV47" i="4"/>
  <c r="Y47" i="4"/>
  <c r="BV46" i="4"/>
  <c r="CA46" i="4"/>
  <c r="CB46" i="4"/>
  <c r="K44" i="4"/>
  <c r="AM44" i="4"/>
  <c r="AJ44" i="4"/>
  <c r="AM41" i="4"/>
  <c r="AM40" i="4"/>
  <c r="AJ40" i="4"/>
  <c r="AJ43" i="4"/>
  <c r="CJ47" i="4"/>
  <c r="H41" i="4"/>
  <c r="S48" i="4"/>
  <c r="BT41" i="4"/>
  <c r="BL41" i="4"/>
  <c r="Y46" i="4"/>
  <c r="AE46" i="4"/>
  <c r="AD46" i="4"/>
  <c r="AV41" i="4"/>
  <c r="BD41" i="4"/>
  <c r="J43" i="4"/>
  <c r="L43" i="4"/>
  <c r="E49" i="4" l="1"/>
  <c r="E45" i="4"/>
  <c r="E50" i="4"/>
  <c r="D51" i="4"/>
  <c r="AE27" i="4"/>
  <c r="AD27" i="4"/>
  <c r="O42" i="4"/>
  <c r="BL40" i="4"/>
  <c r="BL48" i="4"/>
  <c r="BT40" i="4"/>
  <c r="AV40" i="4"/>
  <c r="BT48" i="4"/>
  <c r="BD40" i="4"/>
  <c r="O45" i="4"/>
  <c r="O49" i="4"/>
  <c r="S53" i="4"/>
  <c r="S54" i="4"/>
  <c r="J42" i="4"/>
  <c r="BH60" i="7"/>
  <c r="BF61" i="7"/>
  <c r="BG61" i="7"/>
  <c r="BI386" i="3"/>
  <c r="K42" i="4"/>
  <c r="L42" i="4"/>
  <c r="O50" i="4"/>
  <c r="U28" i="4"/>
  <c r="W28" i="4"/>
  <c r="V28" i="4"/>
  <c r="U27" i="4"/>
  <c r="K43" i="4"/>
  <c r="H40" i="4"/>
  <c r="CB27" i="4"/>
  <c r="CA26" i="4"/>
  <c r="CJ27" i="4"/>
  <c r="AO26" i="1"/>
  <c r="CI26" i="4"/>
  <c r="H26" i="1"/>
  <c r="AM49" i="4"/>
  <c r="AN33" i="4"/>
  <c r="AN49" i="4" s="1"/>
  <c r="AL49" i="4"/>
  <c r="AK49" i="4"/>
  <c r="AN34" i="4"/>
  <c r="AN45" i="4" s="1"/>
  <c r="AN35" i="4"/>
  <c r="CI48" i="4"/>
  <c r="CD48" i="4"/>
  <c r="CJ32" i="4"/>
  <c r="Y48" i="4"/>
  <c r="CB32" i="4"/>
  <c r="AD47" i="4"/>
  <c r="AE47" i="4"/>
  <c r="W31" i="4"/>
  <c r="V31" i="4"/>
  <c r="U31" i="4"/>
  <c r="CB31" i="4"/>
  <c r="CA47" i="4"/>
  <c r="L30" i="4"/>
  <c r="N47" i="4"/>
  <c r="U30" i="4"/>
  <c r="V30" i="4"/>
  <c r="W30" i="4"/>
  <c r="N46" i="4"/>
  <c r="AJ42" i="4"/>
  <c r="AJ41" i="4"/>
  <c r="AM42" i="4"/>
  <c r="AM43" i="4"/>
  <c r="B46" i="4"/>
  <c r="J30" i="4"/>
  <c r="D55" i="4" l="1"/>
  <c r="AD26" i="4"/>
  <c r="AE26" i="4"/>
  <c r="D52" i="4"/>
  <c r="CB47" i="4"/>
  <c r="CJ48" i="4"/>
  <c r="U46" i="4"/>
  <c r="BF62" i="7"/>
  <c r="BG62" i="7"/>
  <c r="BI387" i="3"/>
  <c r="BH61" i="7"/>
  <c r="W27" i="4"/>
  <c r="V27" i="4"/>
  <c r="AN51" i="4"/>
  <c r="AM51" i="4"/>
  <c r="CJ26" i="4"/>
  <c r="AM50" i="4"/>
  <c r="AO25" i="1"/>
  <c r="CI25" i="4"/>
  <c r="H25" i="1"/>
  <c r="CB26" i="4"/>
  <c r="AN50" i="4"/>
  <c r="CA25" i="4"/>
  <c r="AL50" i="4"/>
  <c r="AL51" i="4"/>
  <c r="CD49" i="4"/>
  <c r="CA48" i="4"/>
  <c r="BV49" i="4"/>
  <c r="BV48" i="4"/>
  <c r="Y49" i="4"/>
  <c r="N48" i="4"/>
  <c r="B48" i="4"/>
  <c r="CB48" i="4"/>
  <c r="W46" i="4"/>
  <c r="V46" i="4"/>
  <c r="J31" i="4"/>
  <c r="L31" i="4"/>
  <c r="B47" i="4"/>
  <c r="V47" i="4"/>
  <c r="K46" i="4"/>
  <c r="L46" i="4"/>
  <c r="J46" i="4"/>
  <c r="D53" i="4" l="1"/>
  <c r="D54" i="4"/>
  <c r="AD25" i="4"/>
  <c r="AE25" i="4"/>
  <c r="J47" i="4"/>
  <c r="BF63" i="7"/>
  <c r="BG63" i="7"/>
  <c r="BI388" i="3"/>
  <c r="B35" i="3"/>
  <c r="BH62" i="7"/>
  <c r="U26" i="4"/>
  <c r="V26" i="4"/>
  <c r="W26" i="4"/>
  <c r="H24" i="1"/>
  <c r="CA24" i="4"/>
  <c r="AO24" i="1"/>
  <c r="CI24" i="4"/>
  <c r="CB25" i="4"/>
  <c r="CJ25" i="4"/>
  <c r="J32" i="4"/>
  <c r="J33" i="4"/>
  <c r="B49" i="4"/>
  <c r="L47" i="4"/>
  <c r="K47" i="4"/>
  <c r="U47" i="4"/>
  <c r="AE24" i="4" l="1"/>
  <c r="AD24" i="4"/>
  <c r="P51" i="4"/>
  <c r="BF64" i="7"/>
  <c r="BG64" i="7"/>
  <c r="BI389" i="3"/>
  <c r="F35" i="3"/>
  <c r="BH63" i="7"/>
  <c r="U25" i="4"/>
  <c r="V25" i="4"/>
  <c r="W25" i="4"/>
  <c r="AO23" i="1"/>
  <c r="CI23" i="4"/>
  <c r="CA23" i="4"/>
  <c r="Y44" i="4"/>
  <c r="CJ24" i="4"/>
  <c r="CD44" i="4"/>
  <c r="H23" i="1"/>
  <c r="CB24" i="4"/>
  <c r="BV44" i="4"/>
  <c r="J34" i="4"/>
  <c r="B51" i="4"/>
  <c r="N50" i="4"/>
  <c r="N49" i="4"/>
  <c r="J49" i="4"/>
  <c r="B50" i="4"/>
  <c r="G48" i="4"/>
  <c r="W47" i="4"/>
  <c r="E51" i="4" l="1"/>
  <c r="AE23" i="4"/>
  <c r="AD23" i="4"/>
  <c r="CB44" i="4"/>
  <c r="C51" i="4"/>
  <c r="BI390" i="3"/>
  <c r="BF65" i="7"/>
  <c r="BG65" i="7"/>
  <c r="BH64" i="7"/>
  <c r="U24" i="4"/>
  <c r="V24" i="4"/>
  <c r="W24" i="4"/>
  <c r="W44" i="4" s="1"/>
  <c r="N44" i="4"/>
  <c r="N52" i="4"/>
  <c r="AE44" i="4"/>
  <c r="H22" i="1"/>
  <c r="CB23" i="4"/>
  <c r="CJ44" i="4"/>
  <c r="CA22" i="4"/>
  <c r="AD44" i="4"/>
  <c r="CI44" i="4"/>
  <c r="CJ23" i="4"/>
  <c r="CA44" i="4"/>
  <c r="AO22" i="1"/>
  <c r="CI22" i="4"/>
  <c r="J35" i="4"/>
  <c r="N45" i="4"/>
  <c r="N51" i="4"/>
  <c r="J50" i="4"/>
  <c r="J45" i="4"/>
  <c r="J48" i="4"/>
  <c r="AE22" i="4" l="1"/>
  <c r="AD22" i="4"/>
  <c r="U44" i="4"/>
  <c r="V44" i="4"/>
  <c r="BH65" i="7"/>
  <c r="BF66" i="7"/>
  <c r="BG66" i="7"/>
  <c r="BI391" i="3"/>
  <c r="O51" i="4"/>
  <c r="U23" i="4"/>
  <c r="W23" i="4"/>
  <c r="V23" i="4"/>
  <c r="AO21" i="1"/>
  <c r="CI21" i="4"/>
  <c r="H21" i="1"/>
  <c r="CJ22" i="4"/>
  <c r="CB22" i="4"/>
  <c r="CA21" i="4"/>
  <c r="J51" i="4"/>
  <c r="U10" i="7"/>
  <c r="V10" i="7"/>
  <c r="AE21" i="4" l="1"/>
  <c r="AD21" i="4"/>
  <c r="BI392" i="3"/>
  <c r="BF67" i="7"/>
  <c r="BG67" i="7"/>
  <c r="BH66" i="7"/>
  <c r="W22" i="4"/>
  <c r="V22" i="4"/>
  <c r="U22" i="4"/>
  <c r="CB21" i="4"/>
  <c r="CJ21" i="4"/>
  <c r="H20" i="1"/>
  <c r="CA20" i="4"/>
  <c r="AO20" i="1"/>
  <c r="CI20" i="4"/>
  <c r="BT10" i="7"/>
  <c r="CH6" i="7" s="1"/>
  <c r="BT11" i="7"/>
  <c r="AE20" i="4" l="1"/>
  <c r="AD20" i="4"/>
  <c r="BH67" i="7"/>
  <c r="BG68" i="7"/>
  <c r="BF68" i="7"/>
  <c r="BI393" i="3"/>
  <c r="W21" i="4"/>
  <c r="V21" i="4"/>
  <c r="U21" i="4"/>
  <c r="H19" i="1"/>
  <c r="AO19" i="1"/>
  <c r="CI19" i="4"/>
  <c r="CJ20" i="4"/>
  <c r="CB20" i="4"/>
  <c r="CA19" i="4"/>
  <c r="CH7" i="7"/>
  <c r="AU35" i="4"/>
  <c r="CI35" i="4"/>
  <c r="CA35" i="4"/>
  <c r="AV32" i="4"/>
  <c r="K32" i="4"/>
  <c r="R48" i="4"/>
  <c r="V32" i="4"/>
  <c r="U32" i="4"/>
  <c r="W32" i="4"/>
  <c r="BC35" i="4" l="1"/>
  <c r="BD35" i="4"/>
  <c r="AE19" i="4"/>
  <c r="AD19" i="4"/>
  <c r="BI394" i="3"/>
  <c r="BH68" i="7"/>
  <c r="BF69" i="7"/>
  <c r="BG69" i="7"/>
  <c r="CH51" i="4"/>
  <c r="BB51" i="4"/>
  <c r="BZ51" i="4"/>
  <c r="AT51" i="4"/>
  <c r="W20" i="4"/>
  <c r="U20" i="4"/>
  <c r="V20" i="4"/>
  <c r="CJ19" i="4"/>
  <c r="CD43" i="4"/>
  <c r="AO18" i="1"/>
  <c r="CI18" i="4"/>
  <c r="CB19" i="4"/>
  <c r="BV43" i="4"/>
  <c r="AE43" i="4"/>
  <c r="Y43" i="4"/>
  <c r="CA18" i="4"/>
  <c r="H18" i="1"/>
  <c r="R51" i="4"/>
  <c r="CB35" i="4"/>
  <c r="BK35" i="4"/>
  <c r="BL34" i="4"/>
  <c r="BL45" i="4" s="1"/>
  <c r="BS35" i="4"/>
  <c r="BT34" i="4"/>
  <c r="BT45" i="4" s="1"/>
  <c r="CJ35" i="4"/>
  <c r="AV35" i="4"/>
  <c r="W35" i="4"/>
  <c r="V35" i="4"/>
  <c r="U35" i="4"/>
  <c r="CB34" i="4"/>
  <c r="CB45" i="4" s="1"/>
  <c r="K34" i="4"/>
  <c r="W34" i="4"/>
  <c r="U34" i="4"/>
  <c r="V34" i="4"/>
  <c r="CJ34" i="4"/>
  <c r="CJ45" i="4" s="1"/>
  <c r="AV34" i="4"/>
  <c r="AV45" i="4" s="1"/>
  <c r="CH49" i="4"/>
  <c r="CJ33" i="4"/>
  <c r="CI49" i="4"/>
  <c r="BJ49" i="4"/>
  <c r="BK49" i="4"/>
  <c r="BL33" i="4"/>
  <c r="BR49" i="4"/>
  <c r="BT33" i="4"/>
  <c r="BS49" i="4"/>
  <c r="BB49" i="4"/>
  <c r="BC49" i="4"/>
  <c r="BD49" i="4"/>
  <c r="AT49" i="4"/>
  <c r="AV33" i="4"/>
  <c r="AU49" i="4"/>
  <c r="BZ49" i="4"/>
  <c r="CB33" i="4"/>
  <c r="CA49" i="4"/>
  <c r="R49" i="4"/>
  <c r="K33" i="4"/>
  <c r="L33" i="4"/>
  <c r="U33" i="4"/>
  <c r="W33" i="4"/>
  <c r="V33" i="4"/>
  <c r="AC49" i="4"/>
  <c r="AD49" i="4"/>
  <c r="AE49" i="4"/>
  <c r="U48" i="4"/>
  <c r="W48" i="4"/>
  <c r="V48" i="4"/>
  <c r="AV48" i="4"/>
  <c r="AE48" i="4"/>
  <c r="AD48" i="4"/>
  <c r="AU48" i="4"/>
  <c r="H48" i="4"/>
  <c r="L32" i="4"/>
  <c r="I48" i="4"/>
  <c r="AE18" i="4" l="1"/>
  <c r="AD18" i="4"/>
  <c r="BL49" i="4"/>
  <c r="AV49" i="4"/>
  <c r="CJ43" i="4"/>
  <c r="CJ49" i="4"/>
  <c r="CB49" i="4"/>
  <c r="BT49" i="4"/>
  <c r="U49" i="4"/>
  <c r="BH69" i="7"/>
  <c r="BF70" i="7"/>
  <c r="BG70" i="7"/>
  <c r="BH70" i="7" s="1"/>
  <c r="BI395" i="3"/>
  <c r="K35" i="4"/>
  <c r="BR51" i="4"/>
  <c r="BJ51" i="4"/>
  <c r="V19" i="4"/>
  <c r="U19" i="4"/>
  <c r="W19" i="4"/>
  <c r="N43" i="4"/>
  <c r="CJ51" i="4"/>
  <c r="CB51" i="4"/>
  <c r="CB18" i="4"/>
  <c r="AU50" i="4"/>
  <c r="CI51" i="4"/>
  <c r="CA17" i="4"/>
  <c r="BK50" i="4"/>
  <c r="AV50" i="4"/>
  <c r="BS50" i="4"/>
  <c r="CA51" i="4"/>
  <c r="CJ18" i="4"/>
  <c r="CI50" i="4"/>
  <c r="BT50" i="4"/>
  <c r="AO17" i="1"/>
  <c r="CI17" i="4"/>
  <c r="CJ50" i="4"/>
  <c r="CA50" i="4"/>
  <c r="AD51" i="4"/>
  <c r="AD43" i="4"/>
  <c r="CA43" i="4"/>
  <c r="BD50" i="4"/>
  <c r="CB50" i="4"/>
  <c r="AE51" i="4"/>
  <c r="BD51" i="4"/>
  <c r="AE50" i="4"/>
  <c r="BC50" i="4"/>
  <c r="AV51" i="4"/>
  <c r="BC51" i="4"/>
  <c r="CI43" i="4"/>
  <c r="AD50" i="4"/>
  <c r="AU51" i="4"/>
  <c r="BL50" i="4"/>
  <c r="H17" i="1"/>
  <c r="CB43" i="4"/>
  <c r="U51" i="4"/>
  <c r="I51" i="4"/>
  <c r="V51" i="4"/>
  <c r="W51" i="4"/>
  <c r="H51" i="4"/>
  <c r="BS51" i="4"/>
  <c r="BT35" i="4"/>
  <c r="BK51" i="4"/>
  <c r="BL35" i="4"/>
  <c r="L34" i="4"/>
  <c r="V49" i="4"/>
  <c r="W49" i="4"/>
  <c r="R50" i="4"/>
  <c r="R45" i="4"/>
  <c r="H49" i="4"/>
  <c r="I49" i="4"/>
  <c r="L49" i="4"/>
  <c r="K49" i="4"/>
  <c r="L48" i="4"/>
  <c r="K48" i="4"/>
  <c r="AE17" i="4" l="1"/>
  <c r="AD17" i="4"/>
  <c r="BL51" i="4"/>
  <c r="BT51" i="4"/>
  <c r="BG71" i="7"/>
  <c r="BF71" i="7"/>
  <c r="BI396" i="3"/>
  <c r="W43" i="4"/>
  <c r="U43" i="4"/>
  <c r="W18" i="4"/>
  <c r="V18" i="4"/>
  <c r="U18" i="4"/>
  <c r="V43" i="4"/>
  <c r="CB17" i="4"/>
  <c r="AO16" i="1"/>
  <c r="CI16" i="4"/>
  <c r="CA16" i="4"/>
  <c r="CJ17" i="4"/>
  <c r="H16" i="1"/>
  <c r="H50" i="4"/>
  <c r="H45" i="4"/>
  <c r="U45" i="4"/>
  <c r="U50" i="4"/>
  <c r="V50" i="4"/>
  <c r="V45" i="4"/>
  <c r="I50" i="4"/>
  <c r="I45" i="4"/>
  <c r="W50" i="4"/>
  <c r="W45" i="4"/>
  <c r="BH71" i="7" l="1"/>
  <c r="BH83" i="7"/>
  <c r="AE16" i="4"/>
  <c r="AD16" i="4"/>
  <c r="BG72" i="7"/>
  <c r="BF72" i="7"/>
  <c r="BI397" i="3"/>
  <c r="W17" i="4"/>
  <c r="U17" i="4"/>
  <c r="V17" i="4"/>
  <c r="CB16" i="4"/>
  <c r="CJ16" i="4"/>
  <c r="CA15" i="4"/>
  <c r="AO15" i="1"/>
  <c r="CI15" i="4"/>
  <c r="H15" i="1"/>
  <c r="K50" i="4"/>
  <c r="K45" i="4"/>
  <c r="L45" i="4"/>
  <c r="L50" i="4"/>
  <c r="BH72" i="7" l="1"/>
  <c r="BH84" i="7"/>
  <c r="AE15" i="4"/>
  <c r="AD15" i="4"/>
  <c r="BG73" i="7"/>
  <c r="BF73" i="7"/>
  <c r="BI398" i="3"/>
  <c r="W16" i="4"/>
  <c r="U16" i="4"/>
  <c r="V16" i="4"/>
  <c r="CJ15" i="4"/>
  <c r="AO14" i="1"/>
  <c r="CI14" i="4"/>
  <c r="CA14" i="4"/>
  <c r="H14" i="1"/>
  <c r="CB15" i="4"/>
  <c r="BH73" i="7" l="1"/>
  <c r="BH85" i="7"/>
  <c r="AE14" i="4"/>
  <c r="AD14" i="4"/>
  <c r="BI399" i="3"/>
  <c r="BG74" i="7"/>
  <c r="BH74" i="7" s="1"/>
  <c r="BF74" i="7"/>
  <c r="U15" i="4"/>
  <c r="W15" i="4"/>
  <c r="V15" i="4"/>
  <c r="CJ14" i="4"/>
  <c r="CD42" i="4"/>
  <c r="AO13" i="1"/>
  <c r="CI13" i="4"/>
  <c r="CB14" i="4"/>
  <c r="BV42" i="4"/>
  <c r="Y42" i="4"/>
  <c r="CA13" i="4"/>
  <c r="H13" i="1"/>
  <c r="AD13" i="4" l="1"/>
  <c r="AE13" i="4"/>
  <c r="BF75" i="7"/>
  <c r="BG75" i="7"/>
  <c r="BH75" i="7" s="1"/>
  <c r="BI400" i="3"/>
  <c r="V14" i="4"/>
  <c r="U14" i="4"/>
  <c r="W14" i="4"/>
  <c r="N42" i="4"/>
  <c r="CB13" i="4"/>
  <c r="CA42" i="4"/>
  <c r="CA12" i="4"/>
  <c r="AE42" i="4"/>
  <c r="AO12" i="1"/>
  <c r="CI12" i="4"/>
  <c r="CJ13" i="4"/>
  <c r="AD42" i="4"/>
  <c r="CJ42" i="4"/>
  <c r="CI42" i="4"/>
  <c r="H12" i="1"/>
  <c r="CB42" i="4"/>
  <c r="AE12" i="4" l="1"/>
  <c r="AD12" i="4"/>
  <c r="BF76" i="7"/>
  <c r="BG76" i="7"/>
  <c r="BH76" i="7" s="1"/>
  <c r="BO5" i="7" s="1"/>
  <c r="BI401" i="3"/>
  <c r="U13" i="4"/>
  <c r="W13" i="4"/>
  <c r="V13" i="4"/>
  <c r="U42" i="4"/>
  <c r="V42" i="4"/>
  <c r="W42" i="4"/>
  <c r="CB12" i="4"/>
  <c r="H11" i="1"/>
  <c r="H10" i="1" s="1"/>
  <c r="H9" i="1" s="1"/>
  <c r="H8" i="1" s="1"/>
  <c r="H7" i="1" s="1"/>
  <c r="H6" i="1" s="1"/>
  <c r="H5" i="1" s="1"/>
  <c r="CA11" i="4"/>
  <c r="CJ12" i="4"/>
  <c r="AO11" i="1"/>
  <c r="AO10" i="1" s="1"/>
  <c r="AO9" i="1" s="1"/>
  <c r="AO8" i="1" s="1"/>
  <c r="AO7" i="1" s="1"/>
  <c r="CI11" i="4"/>
  <c r="AE11" i="4" l="1"/>
  <c r="AD11" i="4"/>
  <c r="AO6" i="1"/>
  <c r="AO5" i="1" s="1"/>
  <c r="BF77" i="7"/>
  <c r="BG77" i="7"/>
  <c r="BH77" i="7" s="1"/>
  <c r="BI402" i="3"/>
  <c r="V12" i="4"/>
  <c r="U12" i="4"/>
  <c r="W12" i="4"/>
  <c r="CB11" i="4"/>
  <c r="CA10" i="4"/>
  <c r="CJ11" i="4"/>
  <c r="CI10" i="4"/>
  <c r="AD10" i="4" l="1"/>
  <c r="AE10" i="4"/>
  <c r="BF78" i="7"/>
  <c r="BG78" i="7"/>
  <c r="BH78" i="7" s="1"/>
  <c r="BI403" i="3"/>
  <c r="BI404" i="3" s="1"/>
  <c r="BI405" i="3" s="1"/>
  <c r="W10" i="4"/>
  <c r="V11" i="4"/>
  <c r="W11" i="4"/>
  <c r="U11" i="4"/>
  <c r="CJ10" i="4"/>
  <c r="CB10" i="4"/>
  <c r="U10" i="4" l="1"/>
  <c r="BI406" i="3"/>
  <c r="F37" i="3" s="1"/>
  <c r="BF82" i="7"/>
  <c r="BG82" i="7"/>
  <c r="BH82" i="7" s="1"/>
  <c r="CI9" i="4"/>
  <c r="CA9" i="4"/>
  <c r="AE9" i="4"/>
  <c r="AD9" i="4"/>
  <c r="BF79" i="7"/>
  <c r="BG79" i="7"/>
  <c r="BH79" i="7" s="1"/>
  <c r="V10" i="4"/>
  <c r="CB9" i="4"/>
  <c r="BV41" i="4"/>
  <c r="Y41" i="4"/>
  <c r="CJ9" i="4"/>
  <c r="CD41" i="4"/>
  <c r="CI8" i="4" l="1"/>
  <c r="CA8" i="4"/>
  <c r="AE8" i="4"/>
  <c r="AD8" i="4"/>
  <c r="B36" i="3"/>
  <c r="BG80" i="7"/>
  <c r="BH80" i="7" s="1"/>
  <c r="BF80" i="7"/>
  <c r="W9" i="4"/>
  <c r="V9" i="4"/>
  <c r="U9" i="4"/>
  <c r="N41" i="4"/>
  <c r="CJ41" i="4"/>
  <c r="AE41" i="4"/>
  <c r="AD41" i="4"/>
  <c r="CI41" i="4"/>
  <c r="CB41" i="4"/>
  <c r="CJ8" i="4"/>
  <c r="CB8" i="4"/>
  <c r="CA41" i="4"/>
  <c r="CI7" i="4" l="1"/>
  <c r="CA7" i="4"/>
  <c r="P54" i="4"/>
  <c r="P52" i="4"/>
  <c r="AE7" i="4"/>
  <c r="AD7" i="4"/>
  <c r="F36" i="3"/>
  <c r="J36" i="4"/>
  <c r="BF81" i="7"/>
  <c r="BG81" i="7"/>
  <c r="BH81" i="7" s="1"/>
  <c r="BO7" i="7" s="1"/>
  <c r="U8" i="4"/>
  <c r="V8" i="4"/>
  <c r="W8" i="4"/>
  <c r="U41" i="4"/>
  <c r="V41" i="4"/>
  <c r="W41" i="4"/>
  <c r="CJ7" i="4"/>
  <c r="CB7" i="4"/>
  <c r="C55" i="4" l="1"/>
  <c r="CA6" i="4"/>
  <c r="CI6" i="4"/>
  <c r="AE6" i="4"/>
  <c r="AD6" i="4"/>
  <c r="O55" i="4"/>
  <c r="C52" i="4"/>
  <c r="V7" i="4"/>
  <c r="W7" i="4"/>
  <c r="U7" i="4"/>
  <c r="CJ6" i="4"/>
  <c r="CB6" i="4"/>
  <c r="E52" i="4" l="1"/>
  <c r="J52" i="4"/>
  <c r="E55" i="4"/>
  <c r="J55" i="4"/>
  <c r="E53" i="4"/>
  <c r="E54" i="4"/>
  <c r="CA5" i="4"/>
  <c r="CA4" i="4"/>
  <c r="CA40" i="4" s="1"/>
  <c r="CI5" i="4"/>
  <c r="CI4" i="4"/>
  <c r="CI40" i="4" s="1"/>
  <c r="AD5" i="4"/>
  <c r="AE5" i="4"/>
  <c r="AD4" i="4"/>
  <c r="AD40" i="4" s="1"/>
  <c r="AE4" i="4"/>
  <c r="C54" i="4"/>
  <c r="O52" i="4"/>
  <c r="C53" i="4"/>
  <c r="J37" i="4"/>
  <c r="U6" i="4"/>
  <c r="V6" i="4"/>
  <c r="W6" i="4"/>
  <c r="CB4" i="4"/>
  <c r="BV40" i="4"/>
  <c r="CJ5" i="4"/>
  <c r="CB5" i="4"/>
  <c r="CJ4" i="4"/>
  <c r="CD40" i="4"/>
  <c r="Y40" i="4"/>
  <c r="W4" i="4" l="1"/>
  <c r="W40" i="4" s="1"/>
  <c r="CJ40" i="4"/>
  <c r="CB40" i="4"/>
  <c r="AE40" i="4"/>
  <c r="J54" i="4"/>
  <c r="J53" i="4"/>
  <c r="O53" i="4"/>
  <c r="O54" i="4"/>
  <c r="V5" i="4"/>
  <c r="W5" i="4"/>
  <c r="U5" i="4"/>
  <c r="V4" i="4"/>
  <c r="U4" i="4"/>
  <c r="N40" i="4"/>
  <c r="C8" i="3"/>
  <c r="C7" i="3"/>
  <c r="U40" i="4" l="1"/>
  <c r="V40" i="4"/>
  <c r="C10" i="3"/>
  <c r="C11" i="3"/>
  <c r="C4" i="3"/>
  <c r="C5" i="3"/>
  <c r="C6" i="3"/>
  <c r="C9" i="3"/>
  <c r="L8" i="4"/>
  <c r="J8" i="4"/>
  <c r="K8" i="4" l="1"/>
  <c r="K7" i="4"/>
  <c r="J7" i="4"/>
  <c r="L7" i="4"/>
  <c r="L9" i="4"/>
  <c r="J4" i="4"/>
  <c r="K11" i="4" l="1"/>
  <c r="K4" i="4"/>
  <c r="K5" i="4"/>
  <c r="K10" i="4"/>
  <c r="K9" i="4"/>
  <c r="K6" i="4"/>
  <c r="J9" i="4"/>
  <c r="D41" i="4"/>
  <c r="J6" i="4"/>
  <c r="L6" i="4"/>
  <c r="L4" i="4"/>
  <c r="L40" i="4" s="1"/>
  <c r="L10" i="4"/>
  <c r="L5" i="4"/>
  <c r="J5" i="4"/>
  <c r="J11" i="4"/>
  <c r="L11" i="4"/>
  <c r="D40" i="4"/>
  <c r="J10" i="4"/>
  <c r="L41" i="4"/>
  <c r="Q10" i="7"/>
  <c r="R11" i="7" s="1"/>
  <c r="J41" i="4" l="1"/>
  <c r="K41" i="4"/>
  <c r="K40" i="4"/>
  <c r="J40" i="4"/>
  <c r="E40" i="4"/>
  <c r="E41" i="4"/>
  <c r="F51" i="4"/>
  <c r="L35" i="4"/>
  <c r="L51" i="4" l="1"/>
  <c r="K51" i="4"/>
  <c r="Q11" i="7" l="1"/>
  <c r="R12" i="7" s="1"/>
  <c r="Q12" i="7"/>
  <c r="F52" i="4"/>
  <c r="F53" i="4" l="1"/>
  <c r="F54" i="4"/>
  <c r="P53" i="4"/>
  <c r="BO9" i="7"/>
  <c r="Q53" i="4" l="1"/>
  <c r="Q54" i="4"/>
  <c r="BR14" i="7"/>
  <c r="AK53" i="4" s="1"/>
  <c r="BV14" i="7"/>
  <c r="BW15" i="7"/>
  <c r="BQ15" i="7" s="1"/>
  <c r="BV15" i="7" l="1"/>
  <c r="AL36" i="4"/>
  <c r="AL53" i="4" s="1"/>
  <c r="AM36" i="4"/>
  <c r="AM53" i="4" s="1"/>
  <c r="BS14" i="7"/>
  <c r="BT14" i="7" s="1"/>
  <c r="AK52" i="4"/>
  <c r="AN36" i="4"/>
  <c r="BS15" i="7"/>
  <c r="BR15" i="7"/>
  <c r="BB53" i="4" l="1"/>
  <c r="R55" i="4"/>
  <c r="AC53" i="4"/>
  <c r="BR53" i="4"/>
  <c r="BJ53" i="4"/>
  <c r="AT53" i="4"/>
  <c r="BT15" i="7"/>
  <c r="CH11" i="7" s="1"/>
  <c r="BZ53" i="4"/>
  <c r="AN52" i="4"/>
  <c r="AN53" i="4"/>
  <c r="AL52" i="4"/>
  <c r="AM52" i="4"/>
  <c r="BC36" i="4"/>
  <c r="BC53" i="4" s="1"/>
  <c r="BD36" i="4"/>
  <c r="BD53" i="4" s="1"/>
  <c r="AD36" i="4"/>
  <c r="AD53" i="4" s="1"/>
  <c r="CH10" i="7"/>
  <c r="U36" i="4"/>
  <c r="BB52" i="4"/>
  <c r="BR52" i="4" l="1"/>
  <c r="AC52" i="4"/>
  <c r="W37" i="4"/>
  <c r="BK36" i="4"/>
  <c r="BK53" i="4" s="1"/>
  <c r="BS36" i="4"/>
  <c r="BS53" i="4" s="1"/>
  <c r="BJ52" i="4"/>
  <c r="AU36" i="4"/>
  <c r="AU53" i="4" s="1"/>
  <c r="AV36" i="4"/>
  <c r="AV53" i="4" s="1"/>
  <c r="BL36" i="4"/>
  <c r="BL53" i="4" s="1"/>
  <c r="AE36" i="4"/>
  <c r="AE53" i="4" s="1"/>
  <c r="AT52" i="4"/>
  <c r="BT36" i="4"/>
  <c r="BT53" i="4" s="1"/>
  <c r="H52" i="4"/>
  <c r="V36" i="4"/>
  <c r="V55" i="4" s="1"/>
  <c r="CB36" i="4"/>
  <c r="CB53" i="4" s="1"/>
  <c r="W36" i="4"/>
  <c r="W55" i="4" s="1"/>
  <c r="BZ52" i="4"/>
  <c r="R52" i="4"/>
  <c r="CA36" i="4"/>
  <c r="CA53" i="4" s="1"/>
  <c r="I55" i="4"/>
  <c r="CH52" i="4"/>
  <c r="CH53" i="4"/>
  <c r="K36" i="4"/>
  <c r="K55" i="4" s="1"/>
  <c r="H55" i="4"/>
  <c r="U55" i="4"/>
  <c r="CI36" i="4"/>
  <c r="CI53" i="4" s="1"/>
  <c r="BC52" i="4"/>
  <c r="BD52" i="4"/>
  <c r="CJ36" i="4"/>
  <c r="CJ53" i="4" s="1"/>
  <c r="AD52" i="4"/>
  <c r="U52" i="4"/>
  <c r="U37" i="4"/>
  <c r="R54" i="4"/>
  <c r="R53" i="4" l="1"/>
  <c r="V37" i="4"/>
  <c r="I54" i="4"/>
  <c r="H53" i="4"/>
  <c r="BS52" i="4"/>
  <c r="BT52" i="4"/>
  <c r="BK52" i="4"/>
  <c r="AE52" i="4"/>
  <c r="AV52" i="4"/>
  <c r="AU52" i="4"/>
  <c r="BL52" i="4"/>
  <c r="V52" i="4"/>
  <c r="W52" i="4"/>
  <c r="CB52" i="4"/>
  <c r="I52" i="4"/>
  <c r="L36" i="4"/>
  <c r="L55" i="4" s="1"/>
  <c r="CA52" i="4"/>
  <c r="K52" i="4"/>
  <c r="CJ52" i="4"/>
  <c r="CI52" i="4"/>
  <c r="H54" i="4"/>
  <c r="V53" i="4"/>
  <c r="V54" i="4"/>
  <c r="U53" i="4"/>
  <c r="U54" i="4"/>
  <c r="K37" i="4"/>
  <c r="W53" i="4"/>
  <c r="W54" i="4"/>
  <c r="L37" i="4"/>
  <c r="L54" i="4" s="1"/>
  <c r="I53" i="4" l="1"/>
  <c r="L52" i="4"/>
  <c r="K54" i="4"/>
  <c r="K53" i="4"/>
  <c r="L5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Luis Aranguiz Alarcon</author>
  </authors>
  <commentList>
    <comment ref="AA245" authorId="0" shapeId="0" xr:uid="{51D1F9FE-1258-4ABF-87CE-2BB595B0FD9C}">
      <text>
        <r>
          <rPr>
            <sz val="9"/>
            <color indexed="81"/>
            <rFont val="Tahoma"/>
            <family val="2"/>
          </rPr>
          <t>Dato no corresponde a trimestre móvil Ene - Mar 2010, sino a Dic - Feb 2010. Se ajusta empalme.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tc={55807877-6ECC-492E-81D2-064063684442}</author>
  </authors>
  <commentList>
    <comment ref="Y2" authorId="0" shapeId="0" xr:uid="{EED0CAE1-5D9F-465D-8849-01F65EAE03A7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No me queda claro si se debe usar la serie desestacionalizada o la serie original…. 
Para evitar la influencia del ciclo y sesgar a la baja la formación bruta de capital fijo (por no incluir iv trimestre) opté por la serie desestacionalizada </t>
        </r>
      </text>
    </comment>
    <comment ref="BA5" authorId="1" shapeId="0" xr:uid="{55807877-6ECC-492E-81D2-064063684442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Me hace más sentido tomar el promedio de las expectativas económicas del segundo semestre que de todo el año. </t>
        </r>
      </text>
    </comment>
  </commentList>
</comments>
</file>

<file path=xl/sharedStrings.xml><?xml version="1.0" encoding="utf-8"?>
<sst xmlns="http://schemas.openxmlformats.org/spreadsheetml/2006/main" count="1742" uniqueCount="462">
  <si>
    <t xml:space="preserve">PRODUCTIVIDAD TOTAL DE FACTORES CHILE </t>
  </si>
  <si>
    <t>Hoja</t>
  </si>
  <si>
    <t>Descripción</t>
  </si>
  <si>
    <t>Fuentes</t>
  </si>
  <si>
    <t>Link</t>
  </si>
  <si>
    <t>PTF CNP</t>
  </si>
  <si>
    <t>Contiene la Medición de Productividad Oficial, invocando las respectivas variables y ajustes, tanto agregada como por sectores.</t>
  </si>
  <si>
    <t>Aquí</t>
  </si>
  <si>
    <t>PIB</t>
  </si>
  <si>
    <t>Contiene los datos de PIB agregado y sectorial, utilizados para el cálculo de la productividad (PTF)</t>
  </si>
  <si>
    <t>Banco Central de Chile</t>
  </si>
  <si>
    <t>CAPITAL</t>
  </si>
  <si>
    <t>Contiene los datos de Stock de Capital agregado y sectorial, así como los ajustes, utilizados para el cálculo de la productividad (PTF)</t>
  </si>
  <si>
    <t>Banco Central de Chile, Instituto Nacional de Estadísticas</t>
  </si>
  <si>
    <t>EMPLEO</t>
  </si>
  <si>
    <t>Contiene los datos de Empleo (medido en horas) agregado y sectorial, así como los ajustes, utilizados para el cálculo de la productividad (PTF)</t>
  </si>
  <si>
    <t>Instituto Nacional de Estadísticas, CASEN</t>
  </si>
  <si>
    <t xml:space="preserve">Todos los derechos reservados. </t>
  </si>
  <si>
    <t>Citar al momento de utilizar los datos.</t>
  </si>
  <si>
    <t>Año</t>
  </si>
  <si>
    <t>TOTAL</t>
  </si>
  <si>
    <t>SIN MINERÍA</t>
  </si>
  <si>
    <t>AGRICULTURA, CAZA Y PESCA</t>
  </si>
  <si>
    <t>MINERÍA</t>
  </si>
  <si>
    <t>INDUSTRIA</t>
  </si>
  <si>
    <t>EGA</t>
  </si>
  <si>
    <t>CONSTRUCCIÓN</t>
  </si>
  <si>
    <t>COMERCIO, HOTELES y RESTAURANTES</t>
  </si>
  <si>
    <t>TRANSPORTE Y COMUNICACIONES</t>
  </si>
  <si>
    <t>SERVICIOS</t>
  </si>
  <si>
    <r>
      <t>PTF (</t>
    </r>
    <r>
      <rPr>
        <b/>
        <sz val="11"/>
        <color theme="1"/>
        <rFont val="Calibri"/>
        <family val="2"/>
      </rPr>
      <t>α=0.4849</t>
    </r>
    <r>
      <rPr>
        <b/>
        <sz val="11"/>
        <color theme="1"/>
        <rFont val="gobCL"/>
        <family val="3"/>
      </rPr>
      <t>)</t>
    </r>
  </si>
  <si>
    <r>
      <t>PTF (</t>
    </r>
    <r>
      <rPr>
        <b/>
        <sz val="11"/>
        <color theme="1"/>
        <rFont val="Calibri"/>
        <family val="2"/>
      </rPr>
      <t>α=0.445</t>
    </r>
    <r>
      <rPr>
        <b/>
        <sz val="11"/>
        <color theme="1"/>
        <rFont val="gobCL"/>
        <family val="3"/>
      </rPr>
      <t>)</t>
    </r>
  </si>
  <si>
    <t>PTF (α=0.4)</t>
  </si>
  <si>
    <t>PTF (α=0.77)</t>
  </si>
  <si>
    <t>Implícito</t>
  </si>
  <si>
    <t>PTF (α=0.59)</t>
  </si>
  <si>
    <t>PTF (α=0.63)</t>
  </si>
  <si>
    <t>PTF (α=0.27)</t>
  </si>
  <si>
    <t>PTF (α=0.41)</t>
  </si>
  <si>
    <t>PTF (α=0.35)</t>
  </si>
  <si>
    <t>PIB Real</t>
  </si>
  <si>
    <t>Trabajadores</t>
  </si>
  <si>
    <t xml:space="preserve">Horas Anuales </t>
  </si>
  <si>
    <t>Ajuste Capital Humano</t>
  </si>
  <si>
    <t>Stock Neto</t>
  </si>
  <si>
    <t>Ajuste Uso Capital (CNP)</t>
  </si>
  <si>
    <t>Ajuste Uso Capital DIPRES</t>
  </si>
  <si>
    <t>Sin Ajustar</t>
  </si>
  <si>
    <t>Ajuste K CNP</t>
  </si>
  <si>
    <t>Ajuste K DIPRES</t>
  </si>
  <si>
    <t>Horas Anuales</t>
  </si>
  <si>
    <t>Periodo</t>
  </si>
  <si>
    <t>1991-1995</t>
  </si>
  <si>
    <t>1996-2000</t>
  </si>
  <si>
    <t>2001-2005</t>
  </si>
  <si>
    <t>2006-2010</t>
  </si>
  <si>
    <t>2011-2015</t>
  </si>
  <si>
    <t>2016-2020</t>
  </si>
  <si>
    <t>PTF ECONOMÍA AGREGADA (OK)</t>
  </si>
  <si>
    <t>PTF ECONOMÍA AGREGADA SIN MINERÍA</t>
  </si>
  <si>
    <t>PTF AgroPesca</t>
  </si>
  <si>
    <t>PTF Minería</t>
  </si>
  <si>
    <t>PTF Industria</t>
  </si>
  <si>
    <t>PTF EGA</t>
  </si>
  <si>
    <t>PTF Construcción</t>
  </si>
  <si>
    <t>PTF Comercio</t>
  </si>
  <si>
    <t>PTF Transporte</t>
  </si>
  <si>
    <t>PTF Servicios</t>
  </si>
  <si>
    <t>PIB a Costo de Factores (Volumen encadenado a precios del Año Anterior, referencia 2018)</t>
  </si>
  <si>
    <t>Unidad: Miles de Millones de CLP Encadenados</t>
  </si>
  <si>
    <t xml:space="preserve">Unidad: Miles de Millones de CLP </t>
  </si>
  <si>
    <t>Unidad: Miles de Millones de CLP</t>
  </si>
  <si>
    <t>Fuente: Banco Central de Chile</t>
  </si>
  <si>
    <t>O.2</t>
  </si>
  <si>
    <t>C3</t>
  </si>
  <si>
    <t>C4</t>
  </si>
  <si>
    <t>C5</t>
  </si>
  <si>
    <t>C7</t>
  </si>
  <si>
    <t>C8</t>
  </si>
  <si>
    <t>C9</t>
  </si>
  <si>
    <t>C10</t>
  </si>
  <si>
    <t>O.4</t>
  </si>
  <si>
    <t>O.5</t>
  </si>
  <si>
    <t>C11</t>
  </si>
  <si>
    <t>O.6</t>
  </si>
  <si>
    <t>O.7</t>
  </si>
  <si>
    <t>C13</t>
  </si>
  <si>
    <t>O.9</t>
  </si>
  <si>
    <t>O.10</t>
  </si>
  <si>
    <t>C15</t>
  </si>
  <si>
    <t>O.12</t>
  </si>
  <si>
    <t>O.13</t>
  </si>
  <si>
    <t>C17</t>
  </si>
  <si>
    <t>O.15</t>
  </si>
  <si>
    <t>O.16</t>
  </si>
  <si>
    <t>C19</t>
  </si>
  <si>
    <t>O.18</t>
  </si>
  <si>
    <t>O.19</t>
  </si>
  <si>
    <t>C21</t>
  </si>
  <si>
    <t>O.21</t>
  </si>
  <si>
    <t>O.22</t>
  </si>
  <si>
    <t>C23</t>
  </si>
  <si>
    <t>C24</t>
  </si>
  <si>
    <t>C25</t>
  </si>
  <si>
    <t>C26</t>
  </si>
  <si>
    <t>O.24</t>
  </si>
  <si>
    <t>O.25</t>
  </si>
  <si>
    <t>C27</t>
  </si>
  <si>
    <t>O.26</t>
  </si>
  <si>
    <t>O.27</t>
  </si>
  <si>
    <t>C29</t>
  </si>
  <si>
    <t>C30</t>
  </si>
  <si>
    <t>C31</t>
  </si>
  <si>
    <t>C32</t>
  </si>
  <si>
    <t>O.28</t>
  </si>
  <si>
    <t>O.29</t>
  </si>
  <si>
    <t>C33</t>
  </si>
  <si>
    <t>O.30</t>
  </si>
  <si>
    <t>O.31</t>
  </si>
  <si>
    <t>C34</t>
  </si>
  <si>
    <t>O.32</t>
  </si>
  <si>
    <t>O.33</t>
  </si>
  <si>
    <t>C35</t>
  </si>
  <si>
    <t>O.34</t>
  </si>
  <si>
    <t>O.35</t>
  </si>
  <si>
    <t>NOTAS:</t>
  </si>
  <si>
    <t>Stock de Capital Neto Total (precios constantes, referencia 2018)</t>
  </si>
  <si>
    <t>Ajuste Intensidad de Uso de Capital, Total (Asalariados)</t>
  </si>
  <si>
    <t xml:space="preserve">Asalariados sobre Fuerza de Trabajo </t>
  </si>
  <si>
    <t>Asalariados sobre Fuerza de Trabajo (Tendencia)</t>
  </si>
  <si>
    <t>Asalariados</t>
  </si>
  <si>
    <t>Fuerza de Trabajo</t>
  </si>
  <si>
    <t>Ajuste Intensidad de Uso de Capital, Total (Desempleo)</t>
  </si>
  <si>
    <t>Tasa de Desempleo</t>
  </si>
  <si>
    <t>Tasa de Desempleo Natural</t>
  </si>
  <si>
    <t>Stock de Capital Neto s/minería (precios constantes, referencia 2018)</t>
  </si>
  <si>
    <t>Stock de Capital Neto Agricultura, Caza y Pesca (precios constantes, referencia 2018)</t>
  </si>
  <si>
    <t>Stock de Capital Neto Minería (precios constantes, referencia 2018)</t>
  </si>
  <si>
    <t>Stock de Capital Neto Industria (precios constantes, referencia 2018)</t>
  </si>
  <si>
    <t>Stock de Capital Neto EGA (precios constantes, referencia 2018)</t>
  </si>
  <si>
    <t>Stock de Capital Neto Construcción (precios constantes, referencia 2018)</t>
  </si>
  <si>
    <t>Stock de Capital Neto Comercio, Hoteles y Restaurantes (precios constantes, referencia 2018)</t>
  </si>
  <si>
    <t>Stock de Capital Neto Transporte y Comunicaciones (precios constantes, referencia 2018)</t>
  </si>
  <si>
    <t>Stock de Capital Neto Servicios Financieros y Empresariales (precios constantes, referencia 2018)</t>
  </si>
  <si>
    <t>Stock de Capital Neto Servicios de vivienda (precios constantes, referencia 2018)</t>
  </si>
  <si>
    <t>Stock de Capital Neto Servicios Personales (precios constantes, referencia 2018)</t>
  </si>
  <si>
    <t>Stock de Capital Neto Servicios  (precios constantes, referencia 2018)</t>
  </si>
  <si>
    <t>Series Mensuales</t>
  </si>
  <si>
    <t>Unidad: miles de millones de CLP</t>
  </si>
  <si>
    <t>N/D</t>
  </si>
  <si>
    <t>Unidad: Miles de personas</t>
  </si>
  <si>
    <t>Unidad: Porcentaje</t>
  </si>
  <si>
    <t>Trim. Móvil</t>
  </si>
  <si>
    <t>Tasa Desempleo ENE</t>
  </si>
  <si>
    <t>Tasa Desempleo NENE</t>
  </si>
  <si>
    <t>Asalariados Privado NENE</t>
  </si>
  <si>
    <t>Asalariados Público NENE</t>
  </si>
  <si>
    <t>Fuente: Elaboración Propia, en base a metodología CNP</t>
  </si>
  <si>
    <t>Fuente: Instituto Nacional de Estadísticas</t>
  </si>
  <si>
    <t>Fuente: Elaboración Propia, en base a metodología DIPRES</t>
  </si>
  <si>
    <t>Fuente: DIPRES</t>
  </si>
  <si>
    <t>O37</t>
  </si>
  <si>
    <t>C38</t>
  </si>
  <si>
    <t>C39</t>
  </si>
  <si>
    <t>C40</t>
  </si>
  <si>
    <t>C41</t>
  </si>
  <si>
    <t>C42</t>
  </si>
  <si>
    <t>C43</t>
  </si>
  <si>
    <t>C44</t>
  </si>
  <si>
    <t>O39</t>
  </si>
  <si>
    <t>O40</t>
  </si>
  <si>
    <t>O42</t>
  </si>
  <si>
    <t>O52</t>
  </si>
  <si>
    <t>O54</t>
  </si>
  <si>
    <t>O59</t>
  </si>
  <si>
    <t>O60</t>
  </si>
  <si>
    <t>O61</t>
  </si>
  <si>
    <t>O62</t>
  </si>
  <si>
    <t xml:space="preserve">  Dic-Feb</t>
  </si>
  <si>
    <t xml:space="preserve">  Ene-Mar  </t>
  </si>
  <si>
    <t xml:space="preserve">  Feb-Abr </t>
  </si>
  <si>
    <t xml:space="preserve">  Mar-May  </t>
  </si>
  <si>
    <t xml:space="preserve">  Abr-Jun  </t>
  </si>
  <si>
    <t xml:space="preserve">  May-Jul </t>
  </si>
  <si>
    <t xml:space="preserve">  Jun-Ago  </t>
  </si>
  <si>
    <t xml:space="preserve">  Jul-Sep </t>
  </si>
  <si>
    <t xml:space="preserve">  Ago-Oct  </t>
  </si>
  <si>
    <t xml:space="preserve">  Sep-Nov  </t>
  </si>
  <si>
    <t xml:space="preserve">  Oct-Dic</t>
  </si>
  <si>
    <t xml:space="preserve">  Nov-Ene </t>
  </si>
  <si>
    <t xml:space="preserve">   Feb-Abr</t>
  </si>
  <si>
    <t xml:space="preserve">  Feb-Abr</t>
  </si>
  <si>
    <t>Ene - Mar</t>
  </si>
  <si>
    <t>Feb - Abr</t>
  </si>
  <si>
    <t>Mar - May</t>
  </si>
  <si>
    <t>Abr - Jun</t>
  </si>
  <si>
    <t>May -Jul</t>
  </si>
  <si>
    <t>Jun - Ago</t>
  </si>
  <si>
    <t>Jul - Sep</t>
  </si>
  <si>
    <t>Ago - Oct</t>
  </si>
  <si>
    <t>Sep - Nov</t>
  </si>
  <si>
    <t>Oct - Dic</t>
  </si>
  <si>
    <t>Nov - Ene</t>
  </si>
  <si>
    <t>Dic - Feb</t>
  </si>
  <si>
    <t>Ocupados</t>
  </si>
  <si>
    <t>Horas Trabajadas Anual</t>
  </si>
  <si>
    <t>Horas Trabajadas (Semanales)</t>
  </si>
  <si>
    <t>Ajuste de Capital Humano</t>
  </si>
  <si>
    <t>Ocupados sin Minería</t>
  </si>
  <si>
    <t>Horas Trabajadas Anual sin Minería</t>
  </si>
  <si>
    <t>Horas Trabajadas (Semanales) sin Minería</t>
  </si>
  <si>
    <t>Ajuste de Capital Humano sin Minería</t>
  </si>
  <si>
    <t>Ocupados Agricultura, Caza y Pesca</t>
  </si>
  <si>
    <t>Horas Trabajadas Anual Agricultura, Caza y Pesca</t>
  </si>
  <si>
    <t>Horas Trabajadas (Semanales) Agricultura, Caza y Pesca</t>
  </si>
  <si>
    <t>Ajuste de Capital Humano Agricultura, Caza y Pesca</t>
  </si>
  <si>
    <t>Ocupados Minería</t>
  </si>
  <si>
    <t>Ocupados Minería 1996-2001</t>
  </si>
  <si>
    <t>Ocupados Minería 2002-2007</t>
  </si>
  <si>
    <t>Horas Trabajadas Anual Minería</t>
  </si>
  <si>
    <t>Horas Trabajadas (Semanales) Minería</t>
  </si>
  <si>
    <t>Ajuste de Capital Humano Minería</t>
  </si>
  <si>
    <t>Ocupados Industria</t>
  </si>
  <si>
    <t>Horas Trabajadas Anual Industria</t>
  </si>
  <si>
    <t>Horas Trabajadas (Semanales) Industria</t>
  </si>
  <si>
    <t>Ajuste de Capital Humano Industria</t>
  </si>
  <si>
    <t>Ocupados EGA</t>
  </si>
  <si>
    <t>Horas Trabajadas Anual EGA</t>
  </si>
  <si>
    <t>Horas Trabajadas (Semanales) EGA</t>
  </si>
  <si>
    <t>Ajuste de Capital Humano EGA</t>
  </si>
  <si>
    <t>Ocupados Construcción</t>
  </si>
  <si>
    <t>Horas Trabajadas Anual Construcción</t>
  </si>
  <si>
    <t>Horas Trabajadas (Semanales) Construcción</t>
  </si>
  <si>
    <t>Ajuste de Capital Humano Construcción</t>
  </si>
  <si>
    <t>Ocupados Comercio, Hoteles y Restaurantes</t>
  </si>
  <si>
    <t>Horas Trabajadas Anual Comercio, Hoteles y Restaurantes</t>
  </si>
  <si>
    <t>Horas Trabajadas (Semanales) Comercio, Hoteles y Restaurantes</t>
  </si>
  <si>
    <t>Ajuste de Capital Humano Comercio, Hoteles y Restaurantes</t>
  </si>
  <si>
    <t>Ocupados Transporte y Comunicaciones</t>
  </si>
  <si>
    <t>Horas Trabajadas Anual Transporte y Comunicaciones</t>
  </si>
  <si>
    <t>Horas Trabajadas (Semanales) Transporte y Comunicaciones</t>
  </si>
  <si>
    <t>Ajuste de Capital Humano Transporte y Comunicaciones</t>
  </si>
  <si>
    <t>Ocupados Servicios</t>
  </si>
  <si>
    <t>Horas Trabajadas Anual Servicios</t>
  </si>
  <si>
    <t>Horas Trabajadas (Semanales) Servicios</t>
  </si>
  <si>
    <t>Ajuste de Capital Humano Servicios</t>
  </si>
  <si>
    <t>Unidad: miles de personas</t>
  </si>
  <si>
    <t>Unidad: Horas</t>
  </si>
  <si>
    <t>Unidad: Miles de Horas</t>
  </si>
  <si>
    <t>Ocupados ENE</t>
  </si>
  <si>
    <t>Ocupados NENE</t>
  </si>
  <si>
    <t>Ocupados ENE Agro&amp;Pesca</t>
  </si>
  <si>
    <t>Ocupados NENE CIIU3 Agro&amp;Pesca</t>
  </si>
  <si>
    <t>Ocupados NENE CIIU4 Agro&amp;Pesca</t>
  </si>
  <si>
    <t>Ocupados ENE Minería</t>
  </si>
  <si>
    <t>Ocupados NENE CIIU3 Minería</t>
  </si>
  <si>
    <t>Ocupados NENE CIIU4 Minería</t>
  </si>
  <si>
    <t>Ocupados ENE Industria</t>
  </si>
  <si>
    <t>Ocupados NENE CIIU3 Industria</t>
  </si>
  <si>
    <t>Ocupados NENE CIIU4 Industria</t>
  </si>
  <si>
    <t>Ocupados ENE EGA</t>
  </si>
  <si>
    <t>Ocupados NENE CIIU3 EGA</t>
  </si>
  <si>
    <t>Ocupados NENE CIIU4 EGA</t>
  </si>
  <si>
    <t>Ocupados ENE Construcción</t>
  </si>
  <si>
    <t>Ocupados NENE CIIU3 Construcción</t>
  </si>
  <si>
    <t>Ocupados NENE CIIU4 Construcción</t>
  </si>
  <si>
    <t xml:space="preserve">Ocupados ENE Comercio, Hoteles y Restaurantes </t>
  </si>
  <si>
    <t xml:space="preserve">Ocupados NENE CIIU3 Comercio, Hoteles y Restaurantes </t>
  </si>
  <si>
    <t xml:space="preserve">Ocupados NENE CIIU4 Comercio, Hoteles y Restaurantes </t>
  </si>
  <si>
    <t>Ocupados ENE Transporte y Comunicaciones</t>
  </si>
  <si>
    <t>Ocupados NENE CIIU3 Transporte y Comunicaciones</t>
  </si>
  <si>
    <t>Ocupados NENE CIIU4 Transporte y Comunicaciones</t>
  </si>
  <si>
    <t>Ocupados ENE Servicios</t>
  </si>
  <si>
    <t>Ocupados NENE CIIU3 Servicios</t>
  </si>
  <si>
    <t>Ocupados NENE CIIU4 Servicios</t>
  </si>
  <si>
    <t>Fuente: Elaboración propia, en base a metodología CNP</t>
  </si>
  <si>
    <t>Fuente: CASEN</t>
  </si>
  <si>
    <t>Fuente: Sernageomin</t>
  </si>
  <si>
    <t>Fuente: Sernageomin, Compendio Estadístico de Seguridad Minera 1996-2001</t>
  </si>
  <si>
    <t>Fuente: Sernageomin, Anuario de la Minería de Chile 2007</t>
  </si>
  <si>
    <t>Mes</t>
  </si>
  <si>
    <t>PIB TOTAL</t>
  </si>
  <si>
    <t>Opción</t>
  </si>
  <si>
    <t>EMPLEO TOTAL</t>
  </si>
  <si>
    <t>STOCK DE CAPITAL TOTAL</t>
  </si>
  <si>
    <t>AJUSTE AL CAPITAL</t>
  </si>
  <si>
    <t>PIB SIN MINERÍA</t>
  </si>
  <si>
    <t>EMPLEO SIN MINERÏA</t>
  </si>
  <si>
    <t>CAPITAL SIN MINERÍA</t>
  </si>
  <si>
    <t>IMACEC a costo de Factores</t>
  </si>
  <si>
    <t>EEE</t>
  </si>
  <si>
    <t>IPOM</t>
  </si>
  <si>
    <t>Decisión Final 2021</t>
  </si>
  <si>
    <t xml:space="preserve">Ocupados </t>
  </si>
  <si>
    <t>Ajuste Calidad</t>
  </si>
  <si>
    <t>Stock de Capital Neto</t>
  </si>
  <si>
    <t>Consumo de Capital Fijo</t>
  </si>
  <si>
    <t>Depreciación</t>
  </si>
  <si>
    <t>Formación Bruta de Capital Fijo</t>
  </si>
  <si>
    <t>Desempleo</t>
  </si>
  <si>
    <t>Asalariados/Fuerza de Trabajo</t>
  </si>
  <si>
    <t>Ajuste DIPRES</t>
  </si>
  <si>
    <t>Asalariados/Fuerza de Trabajo (tendencia)</t>
  </si>
  <si>
    <t>Ajuste CNP</t>
  </si>
  <si>
    <t>PIB sin Minería (encadenado, 2013)</t>
  </si>
  <si>
    <t>IMACEC no minero (encadenado, 2013)</t>
  </si>
  <si>
    <t>Ocupados Total</t>
  </si>
  <si>
    <t>Horas Trabajadas Sin Minería</t>
  </si>
  <si>
    <t>Stock de Capital Neto Minería</t>
  </si>
  <si>
    <t>Stock de Capital Neto s/Minería</t>
  </si>
  <si>
    <t>FBKF Minería</t>
  </si>
  <si>
    <t>Inversión Minería (plantas y equipos)</t>
  </si>
  <si>
    <t>Fuente: INE</t>
  </si>
  <si>
    <t>Fuente CASEN</t>
  </si>
  <si>
    <t>Miles de millones de CLP encadenados</t>
  </si>
  <si>
    <t>Crec. Mismo Trim. Año Anterior</t>
  </si>
  <si>
    <t>Encadenado (2013=100)</t>
  </si>
  <si>
    <t>Porcentaje</t>
  </si>
  <si>
    <t>1. PIB CF.
2. IMACEC CF.
3. EEE.
4. IPOM.</t>
  </si>
  <si>
    <t>Miles de Personas</t>
  </si>
  <si>
    <t>Crec. Mismo Mes Año Anterior</t>
  </si>
  <si>
    <t>Horas Semanales</t>
  </si>
  <si>
    <t>Valor</t>
  </si>
  <si>
    <t>Crec %</t>
  </si>
  <si>
    <t>Delta</t>
  </si>
  <si>
    <t>Crecimiento</t>
  </si>
  <si>
    <t>Trimestre</t>
  </si>
  <si>
    <t>Total</t>
  </si>
  <si>
    <t>%</t>
  </si>
  <si>
    <t>Crec. %</t>
  </si>
  <si>
    <t>Valor (miles de millones de CLP)</t>
  </si>
  <si>
    <t>Valor (millones de USD)</t>
  </si>
  <si>
    <t>Valor Dólar</t>
  </si>
  <si>
    <t>Valor UF</t>
  </si>
  <si>
    <t>Valor (millones de UF)</t>
  </si>
  <si>
    <t>Crec.</t>
  </si>
  <si>
    <t>mar.2017</t>
  </si>
  <si>
    <t>jun.2017</t>
  </si>
  <si>
    <t>sept.2017</t>
  </si>
  <si>
    <t>dic.2017</t>
  </si>
  <si>
    <t>mar.2018</t>
  </si>
  <si>
    <t>jun.2018</t>
  </si>
  <si>
    <t>sept.2018</t>
  </si>
  <si>
    <t>dic.2018</t>
  </si>
  <si>
    <t>mar.2019</t>
  </si>
  <si>
    <t>jun.2019</t>
  </si>
  <si>
    <t>sept.2019</t>
  </si>
  <si>
    <t>dic.2019</t>
  </si>
  <si>
    <t>mar.2020</t>
  </si>
  <si>
    <t>jun.2020</t>
  </si>
  <si>
    <t>sept.2020</t>
  </si>
  <si>
    <t>dic.2020</t>
  </si>
  <si>
    <t>PIB Agricultura, Caza y Pesca (base móvil, referencia 2018)</t>
  </si>
  <si>
    <t>PIB Agricultura, Caza y Pesca (Volumen encadenado a precios del Año Anterior, referencia 2018)</t>
  </si>
  <si>
    <t>PIB Agropecuario-Silvícola (base móvil, referencia 2018)</t>
  </si>
  <si>
    <t>PIB Agropecuario-Silvícola (precios corrientes, referencia 2018)</t>
  </si>
  <si>
    <t>PIB Agropecuario-Silvícola (Volumen encadenado a precios del Año Anterior, referencia 2018)</t>
  </si>
  <si>
    <t>PIB Pesca (base móvil, referencia 2018)</t>
  </si>
  <si>
    <t>PIB Pesca (precios corrientes, referencia 2018)</t>
  </si>
  <si>
    <t>PIB Pesca (Volumen encadenado a precios del Año Anterior, referencia 2018)</t>
  </si>
  <si>
    <t>PIB Minería (base móvil, referencia 2018)</t>
  </si>
  <si>
    <t>PIB Minería (precios corrientes, referencia 2018)</t>
  </si>
  <si>
    <t>PIB Minería (Volumen encadenado a precios del Año Anterior, referencia 2018)</t>
  </si>
  <si>
    <t>PIB Industria (base móvil, referencia 2018)</t>
  </si>
  <si>
    <t>PIB Industria (precios corrientes, referencia 2018)</t>
  </si>
  <si>
    <t>PIB Industria (Volumen encadenado a precios del Año Anterior, referencia 2018)</t>
  </si>
  <si>
    <t>PIB EGA (base móvil, referencia 2018)</t>
  </si>
  <si>
    <t>PIB EGA (precios corrientes, referencia 2018)</t>
  </si>
  <si>
    <t>PIB EGA (Volumen encadenado a precios del Año Anterior, referencia 2018)</t>
  </si>
  <si>
    <t>PIB Construcción (base móvil, referencia 2018)</t>
  </si>
  <si>
    <t>PIB Construcción (precios corrientes, referencia 2018)</t>
  </si>
  <si>
    <t>PIB Construcción (Volumen encadenado a precios del Año Anterior, referencia 2018)</t>
  </si>
  <si>
    <t>PIB Comercio, Hoteles y Restaurantes (base móvil, referencia 2018)</t>
  </si>
  <si>
    <t>PIB Comercio, Hoteles y Restaurantes (precios corrientes, referencia 2018)</t>
  </si>
  <si>
    <t>PIB Comercio, Hoteles y Restaurantes (Volumen encadenado a precios del Año Anterior, referencia 2018)</t>
  </si>
  <si>
    <t>PIB Transporte y Comunicaciones (base móvil, referencia 2018)</t>
  </si>
  <si>
    <t>PIB Transporte y Comunicaciones (precios corrientes, referencia 2018)</t>
  </si>
  <si>
    <t>PIB Transporte y Comunicaciones (Volumen encadenado a precios del Año Anterior, referencia 2018)</t>
  </si>
  <si>
    <t>PIB Transporte (base móvil, referencia 2018)</t>
  </si>
  <si>
    <t>PIB Transporte (precios corrientes, referencia 2018)</t>
  </si>
  <si>
    <t>PIB Transporte (Volumen encadenado a precios del Año Anterior, referencia 2018)</t>
  </si>
  <si>
    <t>PIB Comunicaciones (base móvil, referencia 2018)</t>
  </si>
  <si>
    <t>PIB Comunicaciones (precios corrientes, referencia 2018)</t>
  </si>
  <si>
    <t>PIB Comunicaciones (Volumen encadenado a precios del Año Anterior, referencia 2018)</t>
  </si>
  <si>
    <t>PIB Servicios (base móvil, referencia 2018)</t>
  </si>
  <si>
    <t>PIB Servicios (precios corrientes, referencia 2018)</t>
  </si>
  <si>
    <t>PIB Servicios (Volumen encadenado a precios del Año Anterior, referencia 2018)</t>
  </si>
  <si>
    <t>PIB Servicios Financieros y Empresariales (base móvil, referencia 2018)</t>
  </si>
  <si>
    <t>PIB Servicios Financieros y Empresariales (precios corrientes, referencia 2018)</t>
  </si>
  <si>
    <t>PIB Servicios Financieros y Empresariales (Volumen encadenado a precios del Año Anterior, referencia 2018)</t>
  </si>
  <si>
    <t>PIB Servicios de vivienda (base móvil, referencia 2018)</t>
  </si>
  <si>
    <t>PIB Servicios de vivienda (precios corrientes, referencia 2018)</t>
  </si>
  <si>
    <t>PIB Servicios de vivienda (Volumen encadenado a precios del Año Anterior, referencia 2018)</t>
  </si>
  <si>
    <t>PIB Servicios personales (base móvil, referencia 2018)</t>
  </si>
  <si>
    <t>PIB Servicios personales (precios corrientes, referencia 2018)</t>
  </si>
  <si>
    <t>PIB Servicios personales (Volumen encadenado a precios del Año Anterior, referencia 2018)</t>
  </si>
  <si>
    <t>PIB Adm. Pública (base móvil, referencia 2018)</t>
  </si>
  <si>
    <t>PIB Adm. Pública (precios corrientes, referencia 2018)</t>
  </si>
  <si>
    <t>PIB Adm. Pública (Volumen encadenado a precios del Año Anterior, referencia 2018)</t>
  </si>
  <si>
    <t>PIB Agricultura, Caza y Pesca (precios corrientes, referencia 2018)</t>
  </si>
  <si>
    <t>PIB a Costo de Factores s/minería (base móvil, referencia 2018)</t>
  </si>
  <si>
    <t>PIB a Costo de Factores s/minería (precios corrientes, referencia 2018)</t>
  </si>
  <si>
    <t>PIB a Costo de Factores s/minería (Volumen encadenado a precios del Año Anterior, referencia 2018)</t>
  </si>
  <si>
    <t>Decisión Final</t>
  </si>
  <si>
    <t>Debido a que con año de referencia 2018 no se cuenta con información entre 1990 y 1995 se imputa el valor en base a la tasa de crecimiento del PIB observada en la serie de PIB a precios constantes con año de referencia 1986.</t>
  </si>
  <si>
    <t>Notas:</t>
  </si>
  <si>
    <t>Capital por sectores no disponible entre 1990 y 1995. Por lo que se imputa asumiendo que se mantienen las proporciones de capital de cada sector observada entre 1996 y 2000.</t>
  </si>
  <si>
    <t>FT NENE 
(Personas)</t>
  </si>
  <si>
    <t>FT ENE
(Miles de personas)</t>
  </si>
  <si>
    <t>FT
(Miles de personas</t>
  </si>
  <si>
    <t>Asalariados (Miles de personas)</t>
  </si>
  <si>
    <t>Asalariados Total NENE
(Personas)</t>
  </si>
  <si>
    <t>Asalariados ENE
(Miles de personas)</t>
  </si>
  <si>
    <t>Ocupados 
(Miles de personas)</t>
  </si>
  <si>
    <t>Ocupados ENE
(Miles de personas)</t>
  </si>
  <si>
    <t>Ocupados NENE
(Personas)</t>
  </si>
  <si>
    <t>Tasa Desempleo</t>
  </si>
  <si>
    <t>Ocupados
(Miles de personas)</t>
  </si>
  <si>
    <t>Ocupados Agro &amp; Pesca 
(Miles de personas)</t>
  </si>
  <si>
    <t>Ocupados Minería
(Miles de personas)</t>
  </si>
  <si>
    <t>Ocupados Industria 
(Miles de personas)</t>
  </si>
  <si>
    <t>Ocupados EGA 
(Miles de personas)</t>
  </si>
  <si>
    <t>Ocupados Construcción 
(Miles de personas)</t>
  </si>
  <si>
    <t>Promedio de horas efectivas trabajadas a la semana</t>
  </si>
  <si>
    <t>PIB a Costo de Factores (encadenado, 2018)</t>
  </si>
  <si>
    <t>mar.2021</t>
  </si>
  <si>
    <t>jun.2021</t>
  </si>
  <si>
    <t>sept.2021</t>
  </si>
  <si>
    <t>dic.2021</t>
  </si>
  <si>
    <t>mar.2022</t>
  </si>
  <si>
    <t>jun.2022</t>
  </si>
  <si>
    <t>sept.2022</t>
  </si>
  <si>
    <t>dic.2022</t>
  </si>
  <si>
    <t>mar.2023</t>
  </si>
  <si>
    <t>jun.2023</t>
  </si>
  <si>
    <t>sept.2023</t>
  </si>
  <si>
    <t>dic.2023</t>
  </si>
  <si>
    <t>Predicción Final</t>
  </si>
  <si>
    <t/>
  </si>
  <si>
    <t>Decisión Final 2023</t>
  </si>
  <si>
    <t>Fuente: Instituto Nacional de Estadísticas (ENE y NENE)</t>
  </si>
  <si>
    <t>Horas Efectivamente Trabajadas</t>
  </si>
  <si>
    <t>2021-2023</t>
  </si>
  <si>
    <t>Fuente: Sernageomin, Anuario de la Minería de Chile 2022</t>
  </si>
  <si>
    <t>Ocupados Minería 2008-2022</t>
  </si>
  <si>
    <t>2021-2022</t>
  </si>
  <si>
    <t>Ocupados Agro &amp; Pesca 
(Miles de personas)
EMPALME CIIU4</t>
  </si>
  <si>
    <t>Ocupados Minería
(Miles de personas)
EMPALME CIIU4</t>
  </si>
  <si>
    <t>Ocupados Industria
(Miles de personas)
EMPALME CIIU4</t>
  </si>
  <si>
    <t>Ocupados EGA
(Miles de personas)
EMPALME CIIU4</t>
  </si>
  <si>
    <t>Ocupados Construcción
(Miles de personas)
EMPALME CIIU4</t>
  </si>
  <si>
    <t>Ocupados Comercio, Hoteles y Restaurantes
(Miles de personas)
EMPALME CIIU4</t>
  </si>
  <si>
    <t>Ocupados Transporte y Comunicaciones
(Miles de personas)
EMPALME CIIU4</t>
  </si>
  <si>
    <t>Ocupados Servicios
(Miles de personas)
EMPALME CIIU4</t>
  </si>
  <si>
    <t>Horas totales</t>
  </si>
  <si>
    <t>Crecimiento esperado (%)</t>
  </si>
  <si>
    <t>Sin Ajuste de capital</t>
  </si>
  <si>
    <t>Fuente: Elaboración propia con base en Cuentas Nacionales</t>
  </si>
  <si>
    <t>COMISIÓN NACIONAL DE PRODUCTIVIDAD - 2024</t>
  </si>
  <si>
    <t>Comisión Nacional de Productividad, 2024.</t>
  </si>
  <si>
    <t>Predicciones</t>
  </si>
  <si>
    <t>Contiene la construcción de los datos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</si>
</sst>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0.0"/>
    <numFmt numFmtId="167" formatCode="0.000"/>
    <numFmt numFmtId="168" formatCode="0.00000000"/>
    <numFmt numFmtId="169" formatCode="#,##0.00_);\(#,##0.00\);&quot;-&quot;"/>
    <numFmt numFmtId="170" formatCode="#,##0.000"/>
    <numFmt numFmtId="171" formatCode="0.0000"/>
    <numFmt numFmtId="172" formatCode="#,##0.0"/>
    <numFmt numFmtId="173" formatCode="0.0%"/>
    <numFmt numFmtId="174" formatCode="mmm\.yyyy"/>
    <numFmt numFmtId="175" formatCode="0.000000"/>
    <numFmt numFmtId="176" formatCode="#.##0"/>
    <numFmt numFmtId="177" formatCode="#.#"/>
    <numFmt numFmtId="178" formatCode="#.0"/>
    <numFmt numFmtId="179" formatCode="#.00"/>
    <numFmt numFmtId="180" formatCode="_ * #,##0.00_ ;_ * \-#,##0.00_ ;_ * &quot;-&quot;_ ;_ @_ "/>
    <numFmt numFmtId="181" formatCode="mm/dd/yyyy\ hh:mm:ss"/>
    <numFmt numFmtId="182" formatCode="_-* #,##0.00_-;\-* #,##0.00_-;_-* &quot;-&quot;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obCL"/>
      <family val="3"/>
    </font>
    <font>
      <b/>
      <sz val="11"/>
      <color theme="1"/>
      <name val="gobCL"/>
      <family val="3"/>
    </font>
    <font>
      <sz val="10"/>
      <name val="gobCL"/>
      <family val="3"/>
    </font>
    <font>
      <b/>
      <u/>
      <sz val="11"/>
      <color theme="10"/>
      <name val="gobCL"/>
      <family val="3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gobCL"/>
      <family val="3"/>
    </font>
    <font>
      <sz val="11"/>
      <name val="gobCL"/>
      <family val="3"/>
    </font>
    <font>
      <b/>
      <sz val="11"/>
      <name val="gobCL"/>
      <family val="3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gobCL"/>
      <family val="3"/>
    </font>
    <font>
      <b/>
      <sz val="72"/>
      <color theme="1"/>
      <name val="gobCL"/>
      <family val="3"/>
    </font>
    <font>
      <u/>
      <sz val="10"/>
      <color theme="10"/>
      <name val="Calibri Light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Calibri Light"/>
      <family val="2"/>
    </font>
    <font>
      <sz val="10"/>
      <color indexed="8"/>
      <name val="Calibri Light"/>
      <family val="2"/>
    </font>
    <font>
      <sz val="11"/>
      <color rgb="FF000000"/>
      <name val="Calibri"/>
      <family val="2"/>
    </font>
    <font>
      <b/>
      <sz val="10"/>
      <color rgb="FFFF0000"/>
      <name val="gobCL"/>
      <family val="3"/>
    </font>
    <font>
      <b/>
      <sz val="10"/>
      <name val="gobCL"/>
      <family val="3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0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31" fillId="0" borderId="0"/>
    <xf numFmtId="9" fontId="1" fillId="0" borderId="0" applyFon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36" fillId="0" borderId="0"/>
    <xf numFmtId="9" fontId="18" fillId="0" borderId="0" applyFont="0" applyFill="0" applyBorder="0" applyAlignment="0" applyProtection="0"/>
    <xf numFmtId="0" fontId="38" fillId="0" borderId="0"/>
    <xf numFmtId="0" fontId="18" fillId="38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181" fontId="18" fillId="0" borderId="0">
      <alignment wrapText="1"/>
    </xf>
    <xf numFmtId="0" fontId="39" fillId="0" borderId="0"/>
    <xf numFmtId="0" fontId="40" fillId="0" borderId="0"/>
    <xf numFmtId="0" fontId="42" fillId="0" borderId="0" applyNumberFormat="0" applyFill="0" applyBorder="0" applyAlignment="0" applyProtection="0"/>
    <xf numFmtId="0" fontId="26" fillId="38" borderId="0">
      <alignment wrapText="1"/>
    </xf>
    <xf numFmtId="0" fontId="41" fillId="0" borderId="0" applyNumberFormat="0" applyFill="0" applyBorder="0" applyProtection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181" fontId="26" fillId="0" borderId="0">
      <alignment wrapText="1"/>
    </xf>
    <xf numFmtId="164" fontId="1" fillId="0" borderId="0" applyFont="0" applyFill="0" applyBorder="0" applyAlignment="0" applyProtection="0"/>
    <xf numFmtId="0" fontId="43" fillId="0" borderId="0"/>
    <xf numFmtId="0" fontId="47" fillId="0" borderId="0"/>
    <xf numFmtId="0" fontId="50" fillId="0" borderId="0"/>
    <xf numFmtId="0" fontId="26" fillId="0" borderId="0"/>
  </cellStyleXfs>
  <cellXfs count="348">
    <xf numFmtId="0" fontId="0" fillId="0" borderId="0" xfId="0"/>
    <xf numFmtId="0" fontId="0" fillId="0" borderId="0" xfId="0" applyAlignment="1">
      <alignment horizontal="center"/>
    </xf>
    <xf numFmtId="0" fontId="0" fillId="36" borderId="0" xfId="0" applyFill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43" applyFont="1" applyAlignment="1">
      <alignment horizontal="center"/>
    </xf>
    <xf numFmtId="0" fontId="24" fillId="0" borderId="12" xfId="43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3" fillId="36" borderId="18" xfId="0" applyFont="1" applyFill="1" applyBorder="1"/>
    <xf numFmtId="0" fontId="23" fillId="36" borderId="1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left" vertical="center" wrapText="1"/>
    </xf>
    <xf numFmtId="0" fontId="25" fillId="36" borderId="18" xfId="52" applyFont="1" applyFill="1" applyBorder="1" applyAlignment="1">
      <alignment horizontal="center" vertical="center"/>
    </xf>
    <xf numFmtId="0" fontId="25" fillId="36" borderId="18" xfId="52" quotePrefix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4" fontId="29" fillId="0" borderId="0" xfId="53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9" fillId="0" borderId="0" xfId="0" quotePrefix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9" fillId="0" borderId="0" xfId="43" applyFont="1" applyAlignment="1">
      <alignment horizontal="center"/>
    </xf>
    <xf numFmtId="4" fontId="29" fillId="0" borderId="13" xfId="53" applyNumberFormat="1" applyFont="1" applyBorder="1" applyAlignment="1">
      <alignment horizontal="center"/>
    </xf>
    <xf numFmtId="1" fontId="29" fillId="0" borderId="12" xfId="1" applyNumberFormat="1" applyFont="1" applyFill="1" applyBorder="1" applyAlignment="1" applyProtection="1">
      <alignment horizontal="center" vertical="center"/>
    </xf>
    <xf numFmtId="169" fontId="29" fillId="0" borderId="0" xfId="53" applyNumberFormat="1" applyFont="1" applyAlignment="1">
      <alignment horizontal="center"/>
    </xf>
    <xf numFmtId="1" fontId="29" fillId="0" borderId="14" xfId="1" applyNumberFormat="1" applyFont="1" applyFill="1" applyBorder="1" applyAlignment="1" applyProtection="1">
      <alignment horizontal="center" vertical="center"/>
    </xf>
    <xf numFmtId="0" fontId="29" fillId="0" borderId="17" xfId="43" applyFont="1" applyBorder="1" applyAlignment="1">
      <alignment horizontal="center"/>
    </xf>
    <xf numFmtId="4" fontId="29" fillId="0" borderId="17" xfId="53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9" fillId="0" borderId="15" xfId="53" applyNumberFormat="1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36" borderId="18" xfId="0" applyFont="1" applyFill="1" applyBorder="1" applyAlignment="1">
      <alignment horizontal="left" vertical="center"/>
    </xf>
    <xf numFmtId="0" fontId="23" fillId="36" borderId="18" xfId="0" applyFont="1" applyFill="1" applyBorder="1" applyAlignment="1">
      <alignment horizontal="left" vertical="center"/>
    </xf>
    <xf numFmtId="4" fontId="29" fillId="0" borderId="12" xfId="53" applyNumberFormat="1" applyFont="1" applyBorder="1" applyAlignment="1">
      <alignment horizontal="center"/>
    </xf>
    <xf numFmtId="170" fontId="29" fillId="0" borderId="0" xfId="53" applyNumberFormat="1" applyFont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170" fontId="29" fillId="0" borderId="12" xfId="53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0" fontId="22" fillId="36" borderId="0" xfId="0" applyFont="1" applyFill="1"/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49" fontId="22" fillId="0" borderId="0" xfId="0" applyNumberFormat="1" applyFont="1" applyAlignment="1">
      <alignment horizontal="center" vertical="center" wrapText="1"/>
    </xf>
    <xf numFmtId="174" fontId="22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173" fontId="22" fillId="0" borderId="0" xfId="55" applyNumberFormat="1" applyFont="1" applyBorder="1" applyAlignment="1">
      <alignment horizontal="center" wrapText="1"/>
    </xf>
    <xf numFmtId="173" fontId="22" fillId="0" borderId="0" xfId="55" applyNumberFormat="1" applyFont="1" applyBorder="1" applyAlignment="1">
      <alignment horizontal="center"/>
    </xf>
    <xf numFmtId="173" fontId="22" fillId="0" borderId="0" xfId="0" applyNumberFormat="1" applyFont="1" applyAlignment="1">
      <alignment horizontal="center"/>
    </xf>
    <xf numFmtId="173" fontId="22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173" fontId="22" fillId="0" borderId="17" xfId="55" applyNumberFormat="1" applyFont="1" applyBorder="1" applyAlignment="1">
      <alignment horizontal="center"/>
    </xf>
    <xf numFmtId="165" fontId="22" fillId="0" borderId="0" xfId="1" applyFont="1" applyBorder="1" applyAlignment="1">
      <alignment horizontal="center"/>
    </xf>
    <xf numFmtId="170" fontId="22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 horizontal="center"/>
    </xf>
    <xf numFmtId="171" fontId="22" fillId="0" borderId="13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2" fillId="0" borderId="17" xfId="0" applyFont="1" applyBorder="1"/>
    <xf numFmtId="0" fontId="22" fillId="0" borderId="12" xfId="0" applyFont="1" applyBorder="1"/>
    <xf numFmtId="173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vertical="center" wrapText="1"/>
    </xf>
    <xf numFmtId="0" fontId="22" fillId="0" borderId="13" xfId="0" applyFont="1" applyBorder="1"/>
    <xf numFmtId="17" fontId="22" fillId="0" borderId="12" xfId="0" applyNumberFormat="1" applyFont="1" applyBorder="1"/>
    <xf numFmtId="173" fontId="23" fillId="0" borderId="0" xfId="55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7" fontId="22" fillId="0" borderId="14" xfId="0" applyNumberFormat="1" applyFont="1" applyBorder="1"/>
    <xf numFmtId="0" fontId="22" fillId="0" borderId="15" xfId="0" applyFont="1" applyBorder="1"/>
    <xf numFmtId="0" fontId="22" fillId="0" borderId="16" xfId="0" applyFont="1" applyBorder="1" applyAlignment="1">
      <alignment horizontal="center"/>
    </xf>
    <xf numFmtId="174" fontId="22" fillId="0" borderId="17" xfId="0" applyNumberFormat="1" applyFont="1" applyBorder="1" applyAlignment="1">
      <alignment horizontal="center" wrapText="1"/>
    </xf>
    <xf numFmtId="174" fontId="22" fillId="0" borderId="12" xfId="0" applyNumberFormat="1" applyFont="1" applyBorder="1" applyAlignment="1">
      <alignment horizontal="center" wrapText="1"/>
    </xf>
    <xf numFmtId="174" fontId="22" fillId="0" borderId="14" xfId="0" applyNumberFormat="1" applyFont="1" applyBorder="1" applyAlignment="1">
      <alignment horizontal="center" wrapText="1"/>
    </xf>
    <xf numFmtId="172" fontId="22" fillId="0" borderId="0" xfId="0" applyNumberFormat="1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173" fontId="23" fillId="0" borderId="13" xfId="55" applyNumberFormat="1" applyFont="1" applyBorder="1" applyAlignment="1">
      <alignment horizontal="center"/>
    </xf>
    <xf numFmtId="173" fontId="22" fillId="0" borderId="13" xfId="55" applyNumberFormat="1" applyFont="1" applyBorder="1" applyAlignment="1">
      <alignment horizontal="center"/>
    </xf>
    <xf numFmtId="173" fontId="22" fillId="0" borderId="17" xfId="55" applyNumberFormat="1" applyFont="1" applyBorder="1" applyAlignment="1">
      <alignment horizontal="center" wrapText="1"/>
    </xf>
    <xf numFmtId="1" fontId="22" fillId="0" borderId="0" xfId="1" applyNumberFormat="1" applyFont="1" applyBorder="1" applyAlignment="1">
      <alignment horizontal="center"/>
    </xf>
    <xf numFmtId="4" fontId="22" fillId="0" borderId="0" xfId="55" applyNumberFormat="1" applyFont="1" applyBorder="1" applyAlignment="1">
      <alignment horizontal="center"/>
    </xf>
    <xf numFmtId="0" fontId="24" fillId="0" borderId="14" xfId="43" applyFont="1" applyBorder="1" applyAlignment="1">
      <alignment horizontal="center"/>
    </xf>
    <xf numFmtId="0" fontId="22" fillId="0" borderId="14" xfId="0" applyFont="1" applyBorder="1"/>
    <xf numFmtId="175" fontId="22" fillId="0" borderId="13" xfId="0" applyNumberFormat="1" applyFont="1" applyBorder="1" applyAlignment="1">
      <alignment horizontal="center"/>
    </xf>
    <xf numFmtId="0" fontId="23" fillId="0" borderId="16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36" borderId="0" xfId="0" applyFont="1" applyFill="1"/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" fontId="29" fillId="0" borderId="10" xfId="1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" fontId="29" fillId="0" borderId="16" xfId="53" applyNumberFormat="1" applyFont="1" applyBorder="1" applyAlignment="1">
      <alignment horizontal="center"/>
    </xf>
    <xf numFmtId="0" fontId="29" fillId="0" borderId="16" xfId="43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9" fillId="0" borderId="11" xfId="53" applyNumberFormat="1" applyFont="1" applyBorder="1" applyAlignment="1">
      <alignment horizontal="center"/>
    </xf>
    <xf numFmtId="167" fontId="28" fillId="0" borderId="0" xfId="0" applyNumberFormat="1" applyFont="1" applyAlignment="1">
      <alignment horizontal="center"/>
    </xf>
    <xf numFmtId="168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2" fontId="24" fillId="0" borderId="0" xfId="43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174" fontId="22" fillId="0" borderId="16" xfId="0" applyNumberFormat="1" applyFont="1" applyBorder="1" applyAlignment="1">
      <alignment horizontal="center" wrapText="1"/>
    </xf>
    <xf numFmtId="0" fontId="0" fillId="0" borderId="16" xfId="0" applyBorder="1"/>
    <xf numFmtId="0" fontId="0" fillId="0" borderId="11" xfId="0" applyBorder="1"/>
    <xf numFmtId="0" fontId="22" fillId="0" borderId="16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3" fontId="23" fillId="0" borderId="11" xfId="55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 wrapText="1"/>
    </xf>
    <xf numFmtId="176" fontId="22" fillId="0" borderId="0" xfId="0" applyNumberFormat="1" applyFont="1" applyAlignment="1">
      <alignment horizontal="center"/>
    </xf>
    <xf numFmtId="174" fontId="22" fillId="0" borderId="10" xfId="0" applyNumberFormat="1" applyFont="1" applyBorder="1" applyAlignment="1">
      <alignment horizontal="center" wrapText="1"/>
    </xf>
    <xf numFmtId="173" fontId="22" fillId="0" borderId="16" xfId="55" applyNumberFormat="1" applyFont="1" applyBorder="1" applyAlignment="1">
      <alignment horizontal="center"/>
    </xf>
    <xf numFmtId="173" fontId="22" fillId="0" borderId="16" xfId="55" applyNumberFormat="1" applyFont="1" applyBorder="1" applyAlignment="1">
      <alignment horizontal="center" wrapText="1"/>
    </xf>
    <xf numFmtId="177" fontId="22" fillId="0" borderId="0" xfId="0" applyNumberFormat="1" applyFont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center" wrapText="1"/>
    </xf>
    <xf numFmtId="177" fontId="22" fillId="0" borderId="0" xfId="0" applyNumberFormat="1" applyFont="1" applyAlignment="1">
      <alignment horizontal="center" wrapText="1"/>
    </xf>
    <xf numFmtId="178" fontId="22" fillId="0" borderId="0" xfId="0" applyNumberFormat="1" applyFont="1" applyAlignment="1">
      <alignment horizontal="center" wrapText="1"/>
    </xf>
    <xf numFmtId="166" fontId="22" fillId="0" borderId="16" xfId="0" applyNumberFormat="1" applyFont="1" applyBorder="1" applyAlignment="1">
      <alignment horizontal="center"/>
    </xf>
    <xf numFmtId="17" fontId="22" fillId="0" borderId="10" xfId="0" applyNumberFormat="1" applyFont="1" applyBorder="1"/>
    <xf numFmtId="0" fontId="22" fillId="0" borderId="16" xfId="0" applyFont="1" applyBorder="1"/>
    <xf numFmtId="0" fontId="22" fillId="0" borderId="11" xfId="0" applyFont="1" applyBorder="1"/>
    <xf numFmtId="179" fontId="22" fillId="0" borderId="0" xfId="0" applyNumberFormat="1" applyFont="1" applyAlignment="1">
      <alignment horizontal="center"/>
    </xf>
    <xf numFmtId="179" fontId="22" fillId="0" borderId="16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173" fontId="33" fillId="0" borderId="0" xfId="55" applyNumberFormat="1" applyFont="1" applyBorder="1" applyAlignment="1">
      <alignment horizontal="center"/>
    </xf>
    <xf numFmtId="173" fontId="0" fillId="0" borderId="0" xfId="55" applyNumberFormat="1" applyFont="1"/>
    <xf numFmtId="173" fontId="22" fillId="0" borderId="0" xfId="55" applyNumberFormat="1" applyFont="1" applyFill="1" applyBorder="1" applyAlignment="1">
      <alignment horizontal="center"/>
    </xf>
    <xf numFmtId="10" fontId="22" fillId="0" borderId="0" xfId="0" applyNumberFormat="1" applyFont="1"/>
    <xf numFmtId="0" fontId="23" fillId="0" borderId="22" xfId="0" applyFont="1" applyBorder="1" applyAlignment="1">
      <alignment horizontal="center" vertical="center" wrapText="1"/>
    </xf>
    <xf numFmtId="173" fontId="22" fillId="0" borderId="23" xfId="55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 wrapText="1"/>
    </xf>
    <xf numFmtId="173" fontId="0" fillId="0" borderId="16" xfId="55" applyNumberFormat="1" applyFont="1" applyBorder="1"/>
    <xf numFmtId="173" fontId="0" fillId="0" borderId="0" xfId="55" applyNumberFormat="1" applyFont="1" applyBorder="1"/>
    <xf numFmtId="173" fontId="0" fillId="0" borderId="17" xfId="55" applyNumberFormat="1" applyFont="1" applyBorder="1"/>
    <xf numFmtId="172" fontId="22" fillId="0" borderId="16" xfId="0" applyNumberFormat="1" applyFont="1" applyBorder="1" applyAlignment="1">
      <alignment horizontal="center" wrapText="1"/>
    </xf>
    <xf numFmtId="166" fontId="0" fillId="0" borderId="0" xfId="0" applyNumberFormat="1"/>
    <xf numFmtId="10" fontId="0" fillId="0" borderId="0" xfId="55" applyNumberFormat="1" applyFont="1"/>
    <xf numFmtId="172" fontId="22" fillId="0" borderId="17" xfId="0" applyNumberFormat="1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29" fillId="0" borderId="17" xfId="55" applyNumberFormat="1" applyFont="1" applyBorder="1" applyAlignment="1">
      <alignment horizontal="center"/>
    </xf>
    <xf numFmtId="4" fontId="22" fillId="0" borderId="0" xfId="0" applyNumberFormat="1" applyFont="1"/>
    <xf numFmtId="0" fontId="23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4" fontId="22" fillId="0" borderId="17" xfId="0" applyNumberFormat="1" applyFont="1" applyBorder="1"/>
    <xf numFmtId="173" fontId="30" fillId="0" borderId="0" xfId="55" applyNumberFormat="1" applyFont="1" applyBorder="1" applyAlignment="1">
      <alignment horizontal="center"/>
    </xf>
    <xf numFmtId="0" fontId="21" fillId="0" borderId="0" xfId="52" applyAlignment="1">
      <alignment horizontal="center" vertical="center" wrapText="1"/>
    </xf>
    <xf numFmtId="3" fontId="24" fillId="39" borderId="0" xfId="43" applyNumberFormat="1" applyFont="1" applyFill="1" applyAlignment="1">
      <alignment horizontal="center"/>
    </xf>
    <xf numFmtId="3" fontId="22" fillId="0" borderId="0" xfId="0" applyNumberFormat="1" applyFont="1" applyAlignment="1">
      <alignment horizontal="center"/>
    </xf>
    <xf numFmtId="173" fontId="0" fillId="0" borderId="0" xfId="0" applyNumberFormat="1"/>
    <xf numFmtId="173" fontId="33" fillId="0" borderId="0" xfId="55" applyNumberFormat="1" applyFont="1" applyFill="1" applyBorder="1" applyAlignment="1">
      <alignment horizontal="center"/>
    </xf>
    <xf numFmtId="173" fontId="29" fillId="0" borderId="0" xfId="55" applyNumberFormat="1" applyFont="1" applyBorder="1" applyAlignment="1">
      <alignment horizontal="center"/>
    </xf>
    <xf numFmtId="173" fontId="29" fillId="0" borderId="13" xfId="55" applyNumberFormat="1" applyFont="1" applyBorder="1" applyAlignment="1">
      <alignment horizontal="center"/>
    </xf>
    <xf numFmtId="0" fontId="21" fillId="0" borderId="0" xfId="52" applyBorder="1" applyAlignment="1">
      <alignment horizontal="center" vertical="center" wrapText="1"/>
    </xf>
    <xf numFmtId="0" fontId="21" fillId="0" borderId="13" xfId="52" applyBorder="1" applyAlignment="1">
      <alignment horizontal="center" vertical="center" wrapText="1"/>
    </xf>
    <xf numFmtId="3" fontId="24" fillId="0" borderId="13" xfId="43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1" fontId="24" fillId="39" borderId="0" xfId="43" applyNumberFormat="1" applyFont="1" applyFill="1" applyAlignment="1">
      <alignment horizontal="center"/>
    </xf>
    <xf numFmtId="166" fontId="28" fillId="0" borderId="13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41" borderId="16" xfId="0" applyFont="1" applyFill="1" applyBorder="1" applyAlignment="1">
      <alignment horizontal="center" vertical="center" wrapText="1"/>
    </xf>
    <xf numFmtId="0" fontId="23" fillId="41" borderId="0" xfId="0" applyFont="1" applyFill="1" applyAlignment="1">
      <alignment horizontal="center" vertical="center" wrapText="1"/>
    </xf>
    <xf numFmtId="0" fontId="23" fillId="41" borderId="11" xfId="0" applyFont="1" applyFill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0" fontId="23" fillId="41" borderId="2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8" fillId="0" borderId="0" xfId="75" applyNumberFormat="1" applyFont="1" applyBorder="1" applyAlignment="1">
      <alignment horizontal="center"/>
    </xf>
    <xf numFmtId="3" fontId="24" fillId="0" borderId="23" xfId="43" applyNumberFormat="1" applyFont="1" applyBorder="1" applyAlignment="1">
      <alignment horizontal="center"/>
    </xf>
    <xf numFmtId="3" fontId="24" fillId="0" borderId="24" xfId="43" applyNumberFormat="1" applyFont="1" applyBorder="1" applyAlignment="1">
      <alignment horizontal="center"/>
    </xf>
    <xf numFmtId="4" fontId="29" fillId="0" borderId="0" xfId="0" applyNumberFormat="1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4" fontId="29" fillId="0" borderId="17" xfId="0" applyNumberFormat="1" applyFont="1" applyBorder="1" applyAlignment="1">
      <alignment horizontal="center"/>
    </xf>
    <xf numFmtId="0" fontId="23" fillId="41" borderId="10" xfId="0" applyFont="1" applyFill="1" applyBorder="1" applyAlignment="1">
      <alignment horizontal="center" vertical="center" wrapText="1"/>
    </xf>
    <xf numFmtId="0" fontId="30" fillId="41" borderId="0" xfId="0" applyFont="1" applyFill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173" fontId="0" fillId="0" borderId="17" xfId="55" applyNumberFormat="1" applyFont="1" applyBorder="1" applyAlignment="1">
      <alignment horizontal="center"/>
    </xf>
    <xf numFmtId="173" fontId="0" fillId="0" borderId="17" xfId="55" applyNumberFormat="1" applyFont="1" applyBorder="1" applyAlignment="1">
      <alignment horizontal="center" vertical="center"/>
    </xf>
    <xf numFmtId="173" fontId="0" fillId="0" borderId="16" xfId="55" applyNumberFormat="1" applyFont="1" applyBorder="1" applyAlignment="1">
      <alignment horizontal="center" vertical="center"/>
    </xf>
    <xf numFmtId="173" fontId="0" fillId="0" borderId="0" xfId="55" applyNumberFormat="1" applyFont="1" applyAlignment="1">
      <alignment horizontal="center" vertical="center"/>
    </xf>
    <xf numFmtId="0" fontId="23" fillId="37" borderId="16" xfId="0" applyFont="1" applyFill="1" applyBorder="1" applyAlignment="1">
      <alignment horizontal="center" vertical="center" wrapText="1"/>
    </xf>
    <xf numFmtId="173" fontId="33" fillId="0" borderId="13" xfId="55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4" fillId="0" borderId="10" xfId="43" applyFont="1" applyBorder="1" applyAlignment="1">
      <alignment horizontal="center"/>
    </xf>
    <xf numFmtId="165" fontId="22" fillId="0" borderId="16" xfId="1" applyFont="1" applyBorder="1" applyAlignment="1">
      <alignment horizontal="center"/>
    </xf>
    <xf numFmtId="170" fontId="22" fillId="0" borderId="16" xfId="0" applyNumberFormat="1" applyFont="1" applyBorder="1" applyAlignment="1">
      <alignment horizontal="center"/>
    </xf>
    <xf numFmtId="167" fontId="22" fillId="0" borderId="16" xfId="0" applyNumberFormat="1" applyFont="1" applyBorder="1" applyAlignment="1">
      <alignment horizontal="center"/>
    </xf>
    <xf numFmtId="171" fontId="22" fillId="0" borderId="16" xfId="0" applyNumberFormat="1" applyFont="1" applyBorder="1" applyAlignment="1">
      <alignment horizontal="center"/>
    </xf>
    <xf numFmtId="171" fontId="22" fillId="0" borderId="11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5" fontId="33" fillId="0" borderId="17" xfId="1" applyFont="1" applyBorder="1" applyAlignment="1">
      <alignment horizontal="center"/>
    </xf>
    <xf numFmtId="180" fontId="33" fillId="0" borderId="17" xfId="1" applyNumberFormat="1" applyFont="1" applyBorder="1" applyAlignment="1">
      <alignment horizontal="center"/>
    </xf>
    <xf numFmtId="167" fontId="33" fillId="0" borderId="17" xfId="1" applyNumberFormat="1" applyFont="1" applyBorder="1" applyAlignment="1">
      <alignment horizontal="center"/>
    </xf>
    <xf numFmtId="171" fontId="33" fillId="0" borderId="17" xfId="1" applyNumberFormat="1" applyFont="1" applyBorder="1" applyAlignment="1">
      <alignment horizontal="center"/>
    </xf>
    <xf numFmtId="171" fontId="33" fillId="0" borderId="15" xfId="1" applyNumberFormat="1" applyFont="1" applyBorder="1" applyAlignment="1">
      <alignment horizontal="center"/>
    </xf>
    <xf numFmtId="167" fontId="33" fillId="0" borderId="17" xfId="0" applyNumberFormat="1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182" fontId="46" fillId="0" borderId="0" xfId="1" applyNumberFormat="1" applyFont="1" applyAlignment="1">
      <alignment horizontal="center"/>
    </xf>
    <xf numFmtId="182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173" fontId="22" fillId="0" borderId="13" xfId="0" applyNumberFormat="1" applyFont="1" applyBorder="1" applyAlignment="1">
      <alignment horizontal="center"/>
    </xf>
    <xf numFmtId="3" fontId="22" fillId="0" borderId="0" xfId="0" applyNumberFormat="1" applyFont="1"/>
    <xf numFmtId="4" fontId="0" fillId="0" borderId="0" xfId="0" applyNumberFormat="1"/>
    <xf numFmtId="175" fontId="29" fillId="0" borderId="0" xfId="43" applyNumberFormat="1" applyFont="1" applyAlignment="1">
      <alignment horizontal="center"/>
    </xf>
    <xf numFmtId="171" fontId="27" fillId="0" borderId="0" xfId="0" applyNumberFormat="1" applyFont="1" applyAlignment="1">
      <alignment horizontal="center" vertical="center" wrapText="1"/>
    </xf>
    <xf numFmtId="4" fontId="49" fillId="43" borderId="0" xfId="0" applyNumberFormat="1" applyFont="1" applyFill="1" applyAlignment="1">
      <alignment horizontal="center"/>
    </xf>
    <xf numFmtId="0" fontId="48" fillId="42" borderId="0" xfId="0" applyFont="1" applyFill="1" applyAlignment="1">
      <alignment horizontal="right" vertical="center" indent="2"/>
    </xf>
    <xf numFmtId="175" fontId="0" fillId="0" borderId="0" xfId="0" applyNumberFormat="1"/>
    <xf numFmtId="4" fontId="29" fillId="0" borderId="0" xfId="43" applyNumberFormat="1" applyFont="1" applyAlignment="1">
      <alignment horizontal="center"/>
    </xf>
    <xf numFmtId="15" fontId="22" fillId="0" borderId="0" xfId="55" applyNumberFormat="1" applyFont="1" applyFill="1" applyBorder="1" applyAlignment="1">
      <alignment horizontal="center"/>
    </xf>
    <xf numFmtId="1" fontId="33" fillId="0" borderId="17" xfId="0" applyNumberFormat="1" applyFont="1" applyBorder="1" applyAlignment="1">
      <alignment horizontal="center"/>
    </xf>
    <xf numFmtId="165" fontId="33" fillId="0" borderId="17" xfId="1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175" fontId="22" fillId="0" borderId="0" xfId="0" applyNumberFormat="1" applyFont="1" applyAlignment="1">
      <alignment horizontal="center"/>
    </xf>
    <xf numFmtId="165" fontId="22" fillId="0" borderId="17" xfId="1" applyFont="1" applyBorder="1" applyAlignment="1">
      <alignment horizontal="center"/>
    </xf>
    <xf numFmtId="170" fontId="22" fillId="0" borderId="17" xfId="0" applyNumberFormat="1" applyFont="1" applyBorder="1" applyAlignment="1">
      <alignment horizontal="center"/>
    </xf>
    <xf numFmtId="175" fontId="22" fillId="0" borderId="17" xfId="0" applyNumberFormat="1" applyFont="1" applyBorder="1" applyAlignment="1">
      <alignment horizontal="center"/>
    </xf>
    <xf numFmtId="175" fontId="22" fillId="0" borderId="15" xfId="0" applyNumberFormat="1" applyFont="1" applyBorder="1" applyAlignment="1">
      <alignment horizontal="center"/>
    </xf>
    <xf numFmtId="171" fontId="22" fillId="0" borderId="17" xfId="0" applyNumberFormat="1" applyFont="1" applyBorder="1" applyAlignment="1">
      <alignment horizontal="center"/>
    </xf>
    <xf numFmtId="171" fontId="22" fillId="0" borderId="15" xfId="0" applyNumberFormat="1" applyFont="1" applyBorder="1" applyAlignment="1">
      <alignment horizontal="center"/>
    </xf>
    <xf numFmtId="171" fontId="22" fillId="0" borderId="12" xfId="0" applyNumberFormat="1" applyFont="1" applyBorder="1" applyAlignment="1">
      <alignment horizontal="center"/>
    </xf>
    <xf numFmtId="4" fontId="33" fillId="0" borderId="17" xfId="0" applyNumberFormat="1" applyFont="1" applyBorder="1" applyAlignment="1">
      <alignment horizontal="center"/>
    </xf>
    <xf numFmtId="0" fontId="30" fillId="41" borderId="16" xfId="0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right"/>
    </xf>
    <xf numFmtId="165" fontId="33" fillId="0" borderId="14" xfId="1" applyFont="1" applyBorder="1" applyAlignment="1">
      <alignment horizontal="center" vertical="center"/>
    </xf>
    <xf numFmtId="173" fontId="22" fillId="0" borderId="0" xfId="55" applyNumberFormat="1" applyFont="1"/>
    <xf numFmtId="3" fontId="29" fillId="0" borderId="0" xfId="43" applyNumberFormat="1" applyFont="1" applyAlignment="1">
      <alignment horizontal="center"/>
    </xf>
    <xf numFmtId="3" fontId="29" fillId="40" borderId="13" xfId="43" applyNumberFormat="1" applyFont="1" applyFill="1" applyBorder="1" applyAlignment="1">
      <alignment horizontal="center"/>
    </xf>
    <xf numFmtId="3" fontId="29" fillId="0" borderId="0" xfId="43" applyNumberFormat="1" applyFont="1" applyAlignment="1">
      <alignment horizontal="center" vertical="center"/>
    </xf>
    <xf numFmtId="3" fontId="29" fillId="0" borderId="13" xfId="43" applyNumberFormat="1" applyFont="1" applyBorder="1" applyAlignment="1">
      <alignment horizontal="center"/>
    </xf>
    <xf numFmtId="3" fontId="29" fillId="40" borderId="0" xfId="43" applyNumberFormat="1" applyFont="1" applyFill="1" applyAlignment="1">
      <alignment horizontal="center"/>
    </xf>
    <xf numFmtId="3" fontId="29" fillId="0" borderId="17" xfId="43" applyNumberFormat="1" applyFont="1" applyBorder="1" applyAlignment="1">
      <alignment horizontal="center"/>
    </xf>
    <xf numFmtId="3" fontId="29" fillId="40" borderId="15" xfId="43" applyNumberFormat="1" applyFont="1" applyFill="1" applyBorder="1" applyAlignment="1">
      <alignment horizontal="center"/>
    </xf>
    <xf numFmtId="3" fontId="23" fillId="41" borderId="22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1" fillId="0" borderId="23" xfId="52" applyNumberFormat="1" applyFill="1" applyBorder="1" applyAlignment="1">
      <alignment horizontal="center" vertical="center" wrapText="1"/>
    </xf>
    <xf numFmtId="3" fontId="29" fillId="40" borderId="23" xfId="43" applyNumberFormat="1" applyFont="1" applyFill="1" applyBorder="1" applyAlignment="1">
      <alignment horizontal="center"/>
    </xf>
    <xf numFmtId="3" fontId="22" fillId="40" borderId="23" xfId="0" applyNumberFormat="1" applyFont="1" applyFill="1" applyBorder="1" applyAlignment="1">
      <alignment horizontal="center"/>
    </xf>
    <xf numFmtId="3" fontId="22" fillId="40" borderId="24" xfId="0" applyNumberFormat="1" applyFont="1" applyFill="1" applyBorder="1" applyAlignment="1">
      <alignment horizontal="center"/>
    </xf>
    <xf numFmtId="3" fontId="22" fillId="40" borderId="0" xfId="0" applyNumberFormat="1" applyFont="1" applyFill="1" applyAlignment="1">
      <alignment horizontal="center"/>
    </xf>
    <xf numFmtId="3" fontId="29" fillId="40" borderId="0" xfId="43" applyNumberFormat="1" applyFont="1" applyFill="1" applyAlignment="1">
      <alignment horizontal="center" vertical="center"/>
    </xf>
    <xf numFmtId="4" fontId="49" fillId="0" borderId="0" xfId="0" applyNumberFormat="1" applyFont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3" fontId="29" fillId="0" borderId="0" xfId="53" applyNumberFormat="1" applyFont="1" applyAlignment="1">
      <alignment horizontal="center"/>
    </xf>
    <xf numFmtId="176" fontId="29" fillId="0" borderId="0" xfId="53" applyNumberFormat="1" applyFont="1" applyAlignment="1">
      <alignment horizontal="center"/>
    </xf>
    <xf numFmtId="2" fontId="29" fillId="0" borderId="0" xfId="53" applyNumberFormat="1" applyFont="1" applyAlignment="1">
      <alignment horizontal="center"/>
    </xf>
    <xf numFmtId="170" fontId="29" fillId="0" borderId="13" xfId="53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3" xfId="0" applyNumberFormat="1" applyBorder="1" applyAlignment="1">
      <alignment horizontal="center"/>
    </xf>
    <xf numFmtId="4" fontId="29" fillId="0" borderId="14" xfId="53" applyNumberFormat="1" applyFont="1" applyBorder="1" applyAlignment="1">
      <alignment horizontal="center"/>
    </xf>
    <xf numFmtId="3" fontId="29" fillId="0" borderId="17" xfId="53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170" fontId="29" fillId="0" borderId="17" xfId="53" applyNumberFormat="1" applyFont="1" applyBorder="1" applyAlignment="1">
      <alignment horizontal="center"/>
    </xf>
    <xf numFmtId="170" fontId="29" fillId="0" borderId="14" xfId="53" applyNumberFormat="1" applyFont="1" applyBorder="1" applyAlignment="1">
      <alignment horizontal="center"/>
    </xf>
    <xf numFmtId="2" fontId="29" fillId="0" borderId="17" xfId="53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51" fillId="0" borderId="12" xfId="43" applyFont="1" applyBorder="1" applyAlignment="1">
      <alignment horizontal="center"/>
    </xf>
    <xf numFmtId="173" fontId="33" fillId="0" borderId="23" xfId="55" applyNumberFormat="1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23" fillId="36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0" fontId="22" fillId="36" borderId="0" xfId="0" applyFont="1" applyFill="1" applyAlignment="1">
      <alignment horizontal="left"/>
    </xf>
    <xf numFmtId="0" fontId="23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41" borderId="16" xfId="0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3" fontId="28" fillId="0" borderId="12" xfId="0" applyNumberFormat="1" applyFont="1" applyBorder="1" applyAlignment="1">
      <alignment horizontal="center"/>
    </xf>
    <xf numFmtId="3" fontId="24" fillId="0" borderId="12" xfId="43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/>
    </xf>
    <xf numFmtId="3" fontId="24" fillId="0" borderId="0" xfId="43" applyNumberFormat="1" applyFont="1" applyBorder="1" applyAlignment="1">
      <alignment horizontal="center"/>
    </xf>
    <xf numFmtId="0" fontId="52" fillId="0" borderId="12" xfId="43" applyFont="1" applyBorder="1" applyAlignment="1">
      <alignment horizontal="center"/>
    </xf>
    <xf numFmtId="2" fontId="48" fillId="42" borderId="0" xfId="0" applyNumberFormat="1" applyFont="1" applyFill="1" applyAlignment="1">
      <alignment horizontal="right" vertical="center" indent="2"/>
    </xf>
  </cellXfs>
  <cellStyles count="8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44" xr:uid="{00000000-0005-0000-0000-00000D000000}"/>
    <cellStyle name="60% - Énfasis2" xfId="26" builtinId="36" customBuiltin="1"/>
    <cellStyle name="60% - Énfasis2 2" xfId="45" xr:uid="{00000000-0005-0000-0000-00000F000000}"/>
    <cellStyle name="60% - Énfasis3" xfId="30" builtinId="40" customBuiltin="1"/>
    <cellStyle name="60% - Énfasis3 2" xfId="46" xr:uid="{00000000-0005-0000-0000-000011000000}"/>
    <cellStyle name="60% - Énfasis4" xfId="34" builtinId="44" customBuiltin="1"/>
    <cellStyle name="60% - Énfasis4 2" xfId="47" xr:uid="{00000000-0005-0000-0000-000013000000}"/>
    <cellStyle name="60% - Énfasis5" xfId="38" builtinId="48" customBuiltin="1"/>
    <cellStyle name="60% - Énfasis5 2" xfId="48" xr:uid="{00000000-0005-0000-0000-000015000000}"/>
    <cellStyle name="60% - Énfasis6" xfId="42" builtinId="52" customBuiltin="1"/>
    <cellStyle name="60% - Énfasis6 2" xfId="49" xr:uid="{00000000-0005-0000-0000-000017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52" builtinId="8"/>
    <cellStyle name="Hipervínculo 2" xfId="57" xr:uid="{00000000-0005-0000-0000-000026000000}"/>
    <cellStyle name="Hipervínculo 3" xfId="68" xr:uid="{00000000-0005-0000-0000-000027000000}"/>
    <cellStyle name="Incorrecto" xfId="8" builtinId="27" customBuiltin="1"/>
    <cellStyle name="Millares [0]" xfId="1" builtinId="6"/>
    <cellStyle name="Moneda [0]" xfId="75" builtinId="7"/>
    <cellStyle name="Neutral" xfId="9" builtinId="28" customBuiltin="1"/>
    <cellStyle name="Neutral 2" xfId="50" xr:uid="{00000000-0005-0000-0000-00002B000000}"/>
    <cellStyle name="Normal" xfId="0" builtinId="0"/>
    <cellStyle name="Normal 10" xfId="78" xr:uid="{B61F257C-62FE-43EE-9BAE-CB8C76DA8C54}"/>
    <cellStyle name="Normal 11" xfId="79" xr:uid="{E9C60FCE-DC69-4ED4-B5EA-07D62734099D}"/>
    <cellStyle name="Normal 2" xfId="43" xr:uid="{00000000-0005-0000-0000-00002D000000}"/>
    <cellStyle name="Normal 2 2" xfId="60" xr:uid="{00000000-0005-0000-0000-00002E000000}"/>
    <cellStyle name="Normal 3" xfId="54" xr:uid="{00000000-0005-0000-0000-00002F000000}"/>
    <cellStyle name="Normal 3 2" xfId="56" xr:uid="{00000000-0005-0000-0000-000030000000}"/>
    <cellStyle name="Normal 4" xfId="58" xr:uid="{00000000-0005-0000-0000-000031000000}"/>
    <cellStyle name="Normal 5" xfId="66" xr:uid="{00000000-0005-0000-0000-000032000000}"/>
    <cellStyle name="Normal 6" xfId="67" xr:uid="{00000000-0005-0000-0000-000033000000}"/>
    <cellStyle name="Normal 7" xfId="70" xr:uid="{00000000-0005-0000-0000-000034000000}"/>
    <cellStyle name="Normal 8" xfId="76" xr:uid="{A1B854A2-B7B6-44DD-83EF-8027990810AF}"/>
    <cellStyle name="Normal 9" xfId="77" xr:uid="{7DDBA47F-0C23-41B4-8D0B-F27127B4A586}"/>
    <cellStyle name="Normal_Hoja1" xfId="53" xr:uid="{00000000-0005-0000-0000-000035000000}"/>
    <cellStyle name="Notas" xfId="16" builtinId="10" customBuiltin="1"/>
    <cellStyle name="Porcentaje" xfId="55" builtinId="5"/>
    <cellStyle name="Porcentaje 2" xfId="59" xr:uid="{00000000-0005-0000-0000-000038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51" xr:uid="{00000000-0005-0000-0000-00003F000000}"/>
    <cellStyle name="Total" xfId="18" builtinId="25" customBuiltin="1"/>
    <cellStyle name="XLConnect.Boolean" xfId="64" xr:uid="{00000000-0005-0000-0000-000041000000}"/>
    <cellStyle name="XLConnect.Boolean 2" xfId="73" xr:uid="{00000000-0005-0000-0000-000042000000}"/>
    <cellStyle name="XLConnect.DateTime" xfId="65" xr:uid="{00000000-0005-0000-0000-000043000000}"/>
    <cellStyle name="XLConnect.DateTime 2" xfId="74" xr:uid="{00000000-0005-0000-0000-000044000000}"/>
    <cellStyle name="XLConnect.Header" xfId="61" xr:uid="{00000000-0005-0000-0000-000045000000}"/>
    <cellStyle name="XLConnect.Header 2" xfId="69" xr:uid="{00000000-0005-0000-0000-000046000000}"/>
    <cellStyle name="XLConnect.Numeric" xfId="63" xr:uid="{00000000-0005-0000-0000-000047000000}"/>
    <cellStyle name="XLConnect.Numeric 2" xfId="72" xr:uid="{00000000-0005-0000-0000-000048000000}"/>
    <cellStyle name="XLConnect.String" xfId="62" xr:uid="{00000000-0005-0000-0000-000049000000}"/>
    <cellStyle name="XLConnect.String 2" xfId="71" xr:uid="{00000000-0005-0000-0000-00004A000000}"/>
  </cellStyles>
  <dxfs count="0"/>
  <tableStyles count="0" defaultTableStyle="TableStyleMedium2" defaultPivotStyle="PivotStyleLight16"/>
  <colors>
    <mruColors>
      <color rgb="FFE03B26"/>
      <color rgb="FFEB8A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34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5" Type="http://schemas.microsoft.com/office/2017/10/relationships/person" Target="persons/person3.xml"/><Relationship Id="rId33" Type="http://schemas.microsoft.com/office/2017/10/relationships/person" Target="persons/person10.xml"/><Relationship Id="rId38" Type="http://schemas.microsoft.com/office/2017/10/relationships/person" Target="persons/person15.xml"/><Relationship Id="rId2" Type="http://schemas.openxmlformats.org/officeDocument/2006/relationships/worksheet" Target="worksheets/sheet2.xml"/><Relationship Id="rId29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2.xml"/><Relationship Id="rId32" Type="http://schemas.microsoft.com/office/2017/10/relationships/person" Target="persons/person7.xml"/><Relationship Id="rId37" Type="http://schemas.microsoft.com/office/2017/10/relationships/person" Target="persons/person14.xml"/><Relationship Id="rId5" Type="http://schemas.openxmlformats.org/officeDocument/2006/relationships/worksheet" Target="worksheets/sheet5.xml"/><Relationship Id="rId23" Type="http://schemas.microsoft.com/office/2017/10/relationships/person" Target="persons/person12.xml"/><Relationship Id="rId28" Type="http://schemas.microsoft.com/office/2017/10/relationships/person" Target="persons/person0.xml"/><Relationship Id="rId36" Type="http://schemas.microsoft.com/office/2017/10/relationships/person" Target="persons/person11.xml"/><Relationship Id="rId10" Type="http://schemas.microsoft.com/office/2017/10/relationships/person" Target="persons/person.xml"/><Relationship Id="rId31" Type="http://schemas.microsoft.com/office/2017/10/relationships/person" Target="persons/person6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35" Type="http://schemas.microsoft.com/office/2017/10/relationships/person" Target="persons/person16.xml"/><Relationship Id="rId22" Type="http://schemas.microsoft.com/office/2017/10/relationships/person" Target="persons/person13.xml"/><Relationship Id="rId30" Type="http://schemas.microsoft.com/office/2017/10/relationships/person" Target="persons/person8.xml"/><Relationship Id="rId27" Type="http://schemas.microsoft.com/office/2017/10/relationships/person" Target="persons/pers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184150</xdr:rowOff>
    </xdr:from>
    <xdr:to>
      <xdr:col>2</xdr:col>
      <xdr:colOff>1158875</xdr:colOff>
      <xdr:row>17</xdr:row>
      <xdr:rowOff>139143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DF8CA7-E97D-4A13-A501-BAA5AD646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4375150"/>
          <a:ext cx="2066925" cy="92019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Maximiliano Alarcón" id="{F286E47C-1140-49B0-94F6-2FC0DEA6C45E}" userId="S::malarcon@hacienda.gov.cl::ee23c6fb-07e8-4358-bf4c-59688c8e9ed1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37" dT="2023-08-22T22:01:42.52" personId="{F286E47C-1140-49B0-94F6-2FC0DEA6C45E}" id="{ABE1BDE1-8F52-400A-AB1D-4C4A7249871D}">
    <text xml:space="preserve">Revisar fórmula para tasa de crecimiento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1" dT="2023-08-14T20:20:11.54" personId="{F286E47C-1140-49B0-94F6-2FC0DEA6C45E}" id="{09AF0333-226E-4847-B42A-90E595740FCF}">
    <text>Metodología con supuesto nuevo (1996-2000)</text>
  </threadedComment>
  <threadedComment ref="N1" dT="2023-08-14T20:18:23.71" personId="{F286E47C-1140-49B0-94F6-2FC0DEA6C45E}" id="{8F95562F-3726-4B59-B57A-EB8F3B93AF13}">
    <text xml:space="preserve">Serie empalmada de versión anterior. No replicable. </text>
  </threadedComment>
  <threadedComment ref="O1" dT="2023-08-14T20:18:23.71" personId="{F286E47C-1140-49B0-94F6-2FC0DEA6C45E}" id="{03888BB4-CDD8-4256-9365-2B8A7BC77B4F}">
    <text xml:space="preserve">Serie con nuevo supuesto: 
Capital del sector se imputa en base a la proporción de capital del sector entre 1996 y 2000.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" dT="2023-08-16T20:45:41.22" personId="{F286E47C-1140-49B0-94F6-2FC0DEA6C45E}" id="{EAE45651-2582-4A89-9D33-53BD76CD85B6}">
    <text xml:space="preserve">No encuentro la fuente de datos. 
Bco Central reporta horas efectivas en base a ENE, sin embargo no corresponden a estos valores. </text>
  </threadedComment>
  <threadedComment ref="E1" dT="2023-08-16T20:45:03.07" personId="{F286E47C-1140-49B0-94F6-2FC0DEA6C45E}" id="{29564C56-0A32-46FE-BBEF-5B2C637E5E7F}">
    <text xml:space="preserve">Fuente de datos descontinuada. No es posible replicar la serie. 
Propuesta: 
- Utilizar ENE (1998-2019)
- Priorizar NENE cuando disponible (2010+)
- Utilizar datos CASEN proyectados entre 1990-1998 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A5" dT="2023-08-22T22:14:33.16" personId="{F286E47C-1140-49B0-94F6-2FC0DEA6C45E}" id="{55807877-6ECC-492E-81D2-064063684442}">
    <text xml:space="preserve">Me hace más sentido tomar el promedio de las expectativas económicas del segundo semestre que de todo el año.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i3.bcentral.cl/Siete/Es/Siete/Cuadro/CAP_CCNN/MN_CCNN76/CCNN2018_P2/637801090785393088" TargetMode="External"/><Relationship Id="rId13" Type="http://schemas.openxmlformats.org/officeDocument/2006/relationships/hyperlink" Target="https://si3.bcentral.cl/Siete/Es/Siete/Cuadro/CAP_CCNN/MN_CCNN76/CCNN2018_P2/637801090785393088" TargetMode="External"/><Relationship Id="rId18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6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3" Type="http://schemas.openxmlformats.org/officeDocument/2006/relationships/hyperlink" Target="https://si3.bcentral.cl/Siete/Es/Siete/Cuadro/CAP_CCNN/MN_CCNN76/CCNN2018_P2/637801090785393088" TargetMode="External"/><Relationship Id="rId21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7" Type="http://schemas.openxmlformats.org/officeDocument/2006/relationships/hyperlink" Target="https://si3.bcentral.cl/Siete/Es/Siete/Cuadro/CAP_CCNN/MN_CCNN76/CCNN2018_P2/637801090785393088" TargetMode="External"/><Relationship Id="rId12" Type="http://schemas.openxmlformats.org/officeDocument/2006/relationships/hyperlink" Target="https://si3.bcentral.cl/Siete/Es/Siete/Cuadro/CAP_CCNN/MN_CCNN76/CCNN2018_P2/637801090785393088" TargetMode="External"/><Relationship Id="rId17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5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" Type="http://schemas.openxmlformats.org/officeDocument/2006/relationships/hyperlink" Target="https://si3.bcentral.cl/Siete/Es/Siete/Cuadro/CAP_CCNN/MN_CCNN76/CCNN2018_P2/637801090785393088" TargetMode="External"/><Relationship Id="rId16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0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s://si3.bcentral.cl/Siete/Es/Siete/Cuadro/CAP_CCNN/MN_CCNN76/CCNN2018_P2/637801090785393088" TargetMode="External"/><Relationship Id="rId6" Type="http://schemas.openxmlformats.org/officeDocument/2006/relationships/hyperlink" Target="https://si3.bcentral.cl/Siete/Es/Siete/Cuadro/CAP_CCNN/MN_CCNN76/CCNN2018_P2/637801090785393088" TargetMode="External"/><Relationship Id="rId11" Type="http://schemas.openxmlformats.org/officeDocument/2006/relationships/hyperlink" Target="https://si3.bcentral.cl/Siete/Es/Siete/Cuadro/CAP_CCNN/MN_CCNN76/CCNN2018_P2/637801090785393088" TargetMode="External"/><Relationship Id="rId24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5" Type="http://schemas.openxmlformats.org/officeDocument/2006/relationships/hyperlink" Target="https://si3.bcentral.cl/Siete/Es/Siete/Cuadro/CAP_CCNN/MN_CCNN76/CCNN2018_P2/637801090785393088" TargetMode="External"/><Relationship Id="rId15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3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8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10" Type="http://schemas.openxmlformats.org/officeDocument/2006/relationships/hyperlink" Target="https://si3.bcentral.cl/Siete/Es/Siete/Cuadro/CAP_CCNN/MN_CCNN76/CCNN2018_P2/637801090785393088" TargetMode="External"/><Relationship Id="rId19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4" Type="http://schemas.openxmlformats.org/officeDocument/2006/relationships/hyperlink" Target="https://si3.bcentral.cl/Siete/Es/Siete/Cuadro/CAP_CCNN/MN_CCNN76/CCNN2018_P2/637801090785393088" TargetMode="External"/><Relationship Id="rId9" Type="http://schemas.openxmlformats.org/officeDocument/2006/relationships/hyperlink" Target="https://si3.bcentral.cl/Siete/Es/Siete/Cuadro/CAP_CCNN/MN_CCNN76/CCNN2018_P2/637801090785393088" TargetMode="External"/><Relationship Id="rId14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2" Type="http://schemas.openxmlformats.org/officeDocument/2006/relationships/hyperlink" Target="https://si3.bcentral.cl/Siete/Es/Siete/Cuadro/CAP_CCNN/MN_CCNN76/CCNN2018_P1/637801087677220267?cbFechaInicio=1996&amp;cbFechaTermino=2022&amp;cbFrecuencia=ANNUAL&amp;cbCalculo=NONE&amp;cbFechaBase=" TargetMode="External"/><Relationship Id="rId27" Type="http://schemas.openxmlformats.org/officeDocument/2006/relationships/hyperlink" Target="https://si3.bcentral.cl/Siete/ES/Siete/Cuadro/CAP_CCNN/MN_CCNN76/CCNN2018_P0_V2/637801082315858005?cbFechaInicio=1996&amp;cbFechaTermino=2022&amp;cbFrecuencia=ANNUAL&amp;cbCalculo=NONE&amp;cbFechaBase=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workbookViewId="0">
      <selection activeCell="C4" sqref="C4"/>
    </sheetView>
  </sheetViews>
  <sheetFormatPr baseColWidth="10" defaultColWidth="11.453125" defaultRowHeight="14.5" x14ac:dyDescent="0.35"/>
  <cols>
    <col min="1" max="1" width="11.453125" style="2"/>
    <col min="2" max="2" width="13" style="2" customWidth="1"/>
    <col min="3" max="3" width="53.26953125" style="2" customWidth="1"/>
    <col min="4" max="4" width="21.7265625" style="2" customWidth="1"/>
    <col min="5" max="16384" width="11.453125" style="2"/>
  </cols>
  <sheetData>
    <row r="2" spans="2:7" ht="16" x14ac:dyDescent="0.5">
      <c r="B2" s="295" t="s">
        <v>0</v>
      </c>
      <c r="C2" s="295"/>
      <c r="D2" s="295"/>
      <c r="E2" s="295"/>
    </row>
    <row r="3" spans="2:7" ht="16" x14ac:dyDescent="0.5">
      <c r="B3" s="296" t="s">
        <v>458</v>
      </c>
      <c r="C3" s="296"/>
      <c r="D3" s="296"/>
      <c r="E3" s="296"/>
    </row>
    <row r="5" spans="2:7" ht="16" x14ac:dyDescent="0.5">
      <c r="B5" s="50" t="s">
        <v>1</v>
      </c>
      <c r="C5" s="23" t="s">
        <v>2</v>
      </c>
      <c r="D5" s="24" t="s">
        <v>3</v>
      </c>
      <c r="E5" s="24" t="s">
        <v>4</v>
      </c>
    </row>
    <row r="6" spans="2:7" ht="48" x14ac:dyDescent="0.35">
      <c r="B6" s="49" t="s">
        <v>5</v>
      </c>
      <c r="C6" s="25" t="s">
        <v>6</v>
      </c>
      <c r="D6" s="49"/>
      <c r="E6" s="26" t="s">
        <v>7</v>
      </c>
    </row>
    <row r="7" spans="2:7" ht="32" x14ac:dyDescent="0.35">
      <c r="B7" s="49" t="s">
        <v>8</v>
      </c>
      <c r="C7" s="25" t="s">
        <v>9</v>
      </c>
      <c r="D7" s="25" t="s">
        <v>10</v>
      </c>
      <c r="E7" s="27" t="s">
        <v>7</v>
      </c>
    </row>
    <row r="8" spans="2:7" ht="48" x14ac:dyDescent="0.35">
      <c r="B8" s="49" t="s">
        <v>11</v>
      </c>
      <c r="C8" s="25" t="s">
        <v>12</v>
      </c>
      <c r="D8" s="25" t="s">
        <v>13</v>
      </c>
      <c r="E8" s="26" t="s">
        <v>7</v>
      </c>
    </row>
    <row r="9" spans="2:7" ht="48" x14ac:dyDescent="0.35">
      <c r="B9" s="49" t="s">
        <v>14</v>
      </c>
      <c r="C9" s="25" t="s">
        <v>15</v>
      </c>
      <c r="D9" s="25" t="s">
        <v>16</v>
      </c>
      <c r="E9" s="26" t="s">
        <v>7</v>
      </c>
    </row>
    <row r="10" spans="2:7" ht="48" x14ac:dyDescent="0.5">
      <c r="B10" s="25" t="s">
        <v>460</v>
      </c>
      <c r="C10" s="25" t="s">
        <v>461</v>
      </c>
      <c r="D10" s="25" t="s">
        <v>13</v>
      </c>
      <c r="E10" s="26" t="s">
        <v>7</v>
      </c>
      <c r="G10" s="56"/>
    </row>
    <row r="12" spans="2:7" x14ac:dyDescent="0.35">
      <c r="B12" s="299"/>
      <c r="C12" s="299"/>
      <c r="D12" s="299"/>
      <c r="E12" s="299"/>
    </row>
    <row r="13" spans="2:7" ht="16" x14ac:dyDescent="0.5">
      <c r="B13" s="298"/>
      <c r="C13" s="298"/>
      <c r="D13" s="104"/>
      <c r="E13" s="104"/>
      <c r="G13"/>
    </row>
    <row r="14" spans="2:7" x14ac:dyDescent="0.35">
      <c r="B14" s="298"/>
      <c r="C14" s="298"/>
    </row>
    <row r="15" spans="2:7" x14ac:dyDescent="0.35">
      <c r="B15" s="298"/>
      <c r="C15" s="298"/>
    </row>
    <row r="16" spans="2:7" ht="16.5" customHeight="1" x14ac:dyDescent="0.35">
      <c r="B16" s="298"/>
      <c r="C16" s="298"/>
    </row>
    <row r="17" spans="2:5" x14ac:dyDescent="0.35">
      <c r="B17" s="298"/>
      <c r="C17" s="298"/>
    </row>
    <row r="18" spans="2:5" x14ac:dyDescent="0.35">
      <c r="B18" s="298"/>
      <c r="C18" s="298"/>
    </row>
    <row r="19" spans="2:5" ht="16" x14ac:dyDescent="0.5">
      <c r="B19" s="294" t="s">
        <v>459</v>
      </c>
      <c r="C19" s="297"/>
      <c r="D19" s="297"/>
      <c r="E19" s="297"/>
    </row>
    <row r="20" spans="2:5" ht="16" x14ac:dyDescent="0.5">
      <c r="B20" s="294" t="s">
        <v>17</v>
      </c>
      <c r="C20" s="294"/>
      <c r="D20" s="294"/>
      <c r="E20" s="294"/>
    </row>
    <row r="21" spans="2:5" ht="16" x14ac:dyDescent="0.5">
      <c r="B21" s="294" t="s">
        <v>18</v>
      </c>
      <c r="C21" s="294"/>
      <c r="D21" s="294"/>
      <c r="E21" s="294"/>
    </row>
  </sheetData>
  <mergeCells count="7">
    <mergeCell ref="B21:E21"/>
    <mergeCell ref="B2:E2"/>
    <mergeCell ref="B3:E3"/>
    <mergeCell ref="B19:E19"/>
    <mergeCell ref="B20:E20"/>
    <mergeCell ref="B13:C18"/>
    <mergeCell ref="B12:E12"/>
  </mergeCells>
  <hyperlinks>
    <hyperlink ref="E6" location="'PTF CNP'!A1" display="Aquí" xr:uid="{00000000-0004-0000-0000-000000000000}"/>
    <hyperlink ref="E7" location="PIB!A1" display="Aquí" xr:uid="{00000000-0004-0000-0000-000001000000}"/>
    <hyperlink ref="E8" location="CAPITAL!A1" display="Aquí" xr:uid="{00000000-0004-0000-0000-000002000000}"/>
    <hyperlink ref="E9" location="Indicaciones!A1" display="Aquí" xr:uid="{00000000-0004-0000-0000-000003000000}"/>
    <hyperlink ref="E10" location="Indicaciones!A1" display="Aquí" xr:uid="{00000000-0004-0000-0000-000004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63"/>
  <sheetViews>
    <sheetView tabSelected="1" zoomScale="71" zoomScaleNormal="60" workbookViewId="0">
      <pane ySplit="1" topLeftCell="A2" activePane="bottomLeft" state="frozen"/>
      <selection activeCell="BZ1" sqref="BZ1"/>
      <selection pane="bottomLeft" activeCell="I20" sqref="I20"/>
    </sheetView>
  </sheetViews>
  <sheetFormatPr baseColWidth="10" defaultColWidth="11.453125" defaultRowHeight="14.5" x14ac:dyDescent="0.35"/>
  <cols>
    <col min="2" max="2" width="18.36328125" bestFit="1" customWidth="1"/>
    <col min="3" max="3" width="15.54296875" bestFit="1" customWidth="1"/>
    <col min="4" max="4" width="13.7265625" bestFit="1" customWidth="1"/>
    <col min="5" max="5" width="18.26953125" bestFit="1" customWidth="1"/>
    <col min="7" max="7" width="18.6328125" bestFit="1" customWidth="1"/>
    <col min="8" max="8" width="12.1796875" bestFit="1" customWidth="1"/>
    <col min="9" max="9" width="11.54296875" bestFit="1" customWidth="1"/>
    <col min="10" max="10" width="12" bestFit="1" customWidth="1"/>
    <col min="11" max="11" width="13.1796875" bestFit="1" customWidth="1"/>
    <col min="14" max="14" width="14.54296875" bestFit="1" customWidth="1"/>
    <col min="15" max="15" width="14.1796875" bestFit="1" customWidth="1"/>
    <col min="16" max="16" width="9.81640625" bestFit="1" customWidth="1"/>
    <col min="17" max="17" width="11.26953125" customWidth="1"/>
    <col min="18" max="18" width="14.54296875" bestFit="1" customWidth="1"/>
    <col min="20" max="20" width="13.1796875" bestFit="1" customWidth="1"/>
    <col min="24" max="24" width="13.54296875" customWidth="1"/>
    <col min="25" max="25" width="14.7265625" customWidth="1"/>
    <col min="26" max="26" width="16.54296875" bestFit="1" customWidth="1"/>
    <col min="29" max="29" width="12" bestFit="1" customWidth="1"/>
    <col min="31" max="31" width="12" bestFit="1" customWidth="1"/>
    <col min="33" max="33" width="13.26953125" bestFit="1" customWidth="1"/>
    <col min="34" max="34" width="13.1796875" bestFit="1" customWidth="1"/>
    <col min="36" max="36" width="13.7265625" bestFit="1" customWidth="1"/>
    <col min="37" max="37" width="13" customWidth="1"/>
    <col min="42" max="42" width="12.08984375" bestFit="1" customWidth="1"/>
    <col min="43" max="43" width="13.1796875" bestFit="1" customWidth="1"/>
    <col min="46" max="46" width="13.26953125" bestFit="1" customWidth="1"/>
    <col min="51" max="51" width="13.1796875" bestFit="1" customWidth="1"/>
    <col min="54" max="54" width="13.26953125" bestFit="1" customWidth="1"/>
    <col min="58" max="58" width="12.08984375" bestFit="1" customWidth="1"/>
    <col min="59" max="59" width="13.1796875" bestFit="1" customWidth="1"/>
    <col min="62" max="62" width="12" bestFit="1" customWidth="1"/>
    <col min="66" max="66" width="12.36328125" bestFit="1" customWidth="1"/>
    <col min="67" max="67" width="13.1796875" bestFit="1" customWidth="1"/>
    <col min="70" max="70" width="13.26953125" bestFit="1" customWidth="1"/>
    <col min="74" max="74" width="12.08984375" bestFit="1" customWidth="1"/>
    <col min="75" max="75" width="13.1796875" bestFit="1" customWidth="1"/>
    <col min="78" max="78" width="14.54296875" bestFit="1" customWidth="1"/>
    <col min="82" max="82" width="12.36328125" bestFit="1" customWidth="1"/>
    <col min="83" max="83" width="13.1796875" bestFit="1" customWidth="1"/>
    <col min="86" max="86" width="14.54296875" bestFit="1" customWidth="1"/>
  </cols>
  <sheetData>
    <row r="1" spans="1:91" ht="16" x14ac:dyDescent="0.5">
      <c r="A1" s="306" t="s">
        <v>19</v>
      </c>
      <c r="B1" s="309" t="s">
        <v>20</v>
      </c>
      <c r="C1" s="309"/>
      <c r="D1" s="309"/>
      <c r="E1" s="309"/>
      <c r="F1" s="309"/>
      <c r="G1" s="309"/>
      <c r="H1" s="309"/>
      <c r="I1" s="309"/>
      <c r="J1" s="309"/>
      <c r="K1" s="309"/>
      <c r="L1" s="310"/>
      <c r="M1" s="306" t="s">
        <v>19</v>
      </c>
      <c r="N1" s="309" t="s">
        <v>21</v>
      </c>
      <c r="O1" s="309"/>
      <c r="P1" s="309"/>
      <c r="Q1" s="309"/>
      <c r="R1" s="309"/>
      <c r="S1" s="309"/>
      <c r="T1" s="309"/>
      <c r="U1" s="309"/>
      <c r="V1" s="309"/>
      <c r="W1" s="310"/>
      <c r="X1" s="306" t="s">
        <v>19</v>
      </c>
      <c r="Y1" s="309" t="s">
        <v>22</v>
      </c>
      <c r="Z1" s="309"/>
      <c r="AA1" s="309"/>
      <c r="AB1" s="309"/>
      <c r="AC1" s="309"/>
      <c r="AD1" s="309"/>
      <c r="AE1" s="310"/>
      <c r="AF1" s="306" t="s">
        <v>19</v>
      </c>
      <c r="AG1" s="309" t="s">
        <v>23</v>
      </c>
      <c r="AH1" s="309"/>
      <c r="AI1" s="309"/>
      <c r="AJ1" s="309"/>
      <c r="AK1" s="309"/>
      <c r="AL1" s="309"/>
      <c r="AM1" s="310"/>
      <c r="AN1" s="163"/>
      <c r="AO1" s="306" t="s">
        <v>19</v>
      </c>
      <c r="AP1" s="309" t="s">
        <v>24</v>
      </c>
      <c r="AQ1" s="309"/>
      <c r="AR1" s="309"/>
      <c r="AS1" s="309"/>
      <c r="AT1" s="309"/>
      <c r="AU1" s="309"/>
      <c r="AV1" s="310"/>
      <c r="AW1" s="306" t="s">
        <v>19</v>
      </c>
      <c r="AX1" s="309" t="s">
        <v>25</v>
      </c>
      <c r="AY1" s="309"/>
      <c r="AZ1" s="309"/>
      <c r="BA1" s="309"/>
      <c r="BB1" s="309"/>
      <c r="BC1" s="309"/>
      <c r="BD1" s="310"/>
      <c r="BE1" s="306" t="s">
        <v>19</v>
      </c>
      <c r="BF1" s="309" t="s">
        <v>26</v>
      </c>
      <c r="BG1" s="309"/>
      <c r="BH1" s="309"/>
      <c r="BI1" s="309"/>
      <c r="BJ1" s="309"/>
      <c r="BK1" s="309"/>
      <c r="BL1" s="310"/>
      <c r="BM1" s="306" t="s">
        <v>19</v>
      </c>
      <c r="BN1" s="309" t="s">
        <v>27</v>
      </c>
      <c r="BO1" s="309"/>
      <c r="BP1" s="309"/>
      <c r="BQ1" s="309"/>
      <c r="BR1" s="309"/>
      <c r="BS1" s="309"/>
      <c r="BT1" s="309"/>
      <c r="BU1" s="306" t="s">
        <v>19</v>
      </c>
      <c r="BV1" s="309" t="s">
        <v>28</v>
      </c>
      <c r="BW1" s="309"/>
      <c r="BX1" s="309"/>
      <c r="BY1" s="309"/>
      <c r="BZ1" s="309"/>
      <c r="CA1" s="309"/>
      <c r="CB1" s="310"/>
      <c r="CC1" s="314" t="s">
        <v>19</v>
      </c>
      <c r="CD1" s="309" t="s">
        <v>29</v>
      </c>
      <c r="CE1" s="309"/>
      <c r="CF1" s="309"/>
      <c r="CG1" s="309"/>
      <c r="CH1" s="309"/>
      <c r="CI1" s="309"/>
      <c r="CJ1" s="310"/>
    </row>
    <row r="2" spans="1:91" ht="16" x14ac:dyDescent="0.5">
      <c r="A2" s="307"/>
      <c r="B2" s="107" t="s">
        <v>8</v>
      </c>
      <c r="C2" s="311" t="s">
        <v>14</v>
      </c>
      <c r="D2" s="311"/>
      <c r="E2" s="311"/>
      <c r="F2" s="311"/>
      <c r="G2" s="311" t="s">
        <v>11</v>
      </c>
      <c r="H2" s="311"/>
      <c r="I2" s="311"/>
      <c r="J2" s="311" t="s">
        <v>30</v>
      </c>
      <c r="K2" s="311"/>
      <c r="L2" s="312"/>
      <c r="M2" s="307"/>
      <c r="N2" s="107" t="s">
        <v>8</v>
      </c>
      <c r="O2" s="311" t="s">
        <v>14</v>
      </c>
      <c r="P2" s="311"/>
      <c r="Q2" s="311"/>
      <c r="R2" s="311" t="s">
        <v>11</v>
      </c>
      <c r="S2" s="311"/>
      <c r="T2" s="311"/>
      <c r="U2" s="311" t="s">
        <v>31</v>
      </c>
      <c r="V2" s="311"/>
      <c r="W2" s="312"/>
      <c r="X2" s="307"/>
      <c r="Y2" s="107" t="s">
        <v>8</v>
      </c>
      <c r="Z2" s="311" t="s">
        <v>14</v>
      </c>
      <c r="AA2" s="311"/>
      <c r="AB2" s="311"/>
      <c r="AC2" s="107" t="s">
        <v>11</v>
      </c>
      <c r="AD2" s="311" t="s">
        <v>32</v>
      </c>
      <c r="AE2" s="312"/>
      <c r="AF2" s="307"/>
      <c r="AG2" s="107" t="s">
        <v>8</v>
      </c>
      <c r="AH2" s="311" t="s">
        <v>14</v>
      </c>
      <c r="AI2" s="311"/>
      <c r="AJ2" s="311"/>
      <c r="AK2" s="107" t="s">
        <v>11</v>
      </c>
      <c r="AL2" s="311" t="s">
        <v>33</v>
      </c>
      <c r="AM2" s="312"/>
      <c r="AN2" s="164" t="s">
        <v>34</v>
      </c>
      <c r="AO2" s="307"/>
      <c r="AP2" s="107" t="s">
        <v>8</v>
      </c>
      <c r="AQ2" s="311" t="s">
        <v>14</v>
      </c>
      <c r="AR2" s="311"/>
      <c r="AS2" s="311"/>
      <c r="AT2" s="107" t="s">
        <v>11</v>
      </c>
      <c r="AU2" s="311" t="s">
        <v>35</v>
      </c>
      <c r="AV2" s="312"/>
      <c r="AW2" s="307"/>
      <c r="AX2" s="107" t="s">
        <v>8</v>
      </c>
      <c r="AY2" s="311" t="s">
        <v>14</v>
      </c>
      <c r="AZ2" s="311"/>
      <c r="BA2" s="311"/>
      <c r="BB2" s="107" t="s">
        <v>11</v>
      </c>
      <c r="BC2" s="311" t="s">
        <v>33</v>
      </c>
      <c r="BD2" s="312"/>
      <c r="BE2" s="307"/>
      <c r="BF2" s="107" t="s">
        <v>8</v>
      </c>
      <c r="BG2" s="311" t="s">
        <v>14</v>
      </c>
      <c r="BH2" s="311"/>
      <c r="BI2" s="311"/>
      <c r="BJ2" s="107" t="s">
        <v>11</v>
      </c>
      <c r="BK2" s="311" t="s">
        <v>36</v>
      </c>
      <c r="BL2" s="312"/>
      <c r="BM2" s="307"/>
      <c r="BN2" s="107" t="s">
        <v>8</v>
      </c>
      <c r="BO2" s="311" t="s">
        <v>14</v>
      </c>
      <c r="BP2" s="311"/>
      <c r="BQ2" s="311"/>
      <c r="BR2" s="107" t="s">
        <v>11</v>
      </c>
      <c r="BS2" s="311" t="s">
        <v>37</v>
      </c>
      <c r="BT2" s="311"/>
      <c r="BU2" s="307"/>
      <c r="BV2" s="107" t="s">
        <v>8</v>
      </c>
      <c r="BW2" s="311" t="s">
        <v>14</v>
      </c>
      <c r="BX2" s="311"/>
      <c r="BY2" s="311"/>
      <c r="BZ2" s="107" t="s">
        <v>11</v>
      </c>
      <c r="CA2" s="311" t="s">
        <v>38</v>
      </c>
      <c r="CB2" s="312"/>
      <c r="CC2" s="315"/>
      <c r="CD2" s="107" t="s">
        <v>8</v>
      </c>
      <c r="CE2" s="311" t="s">
        <v>14</v>
      </c>
      <c r="CF2" s="311"/>
      <c r="CG2" s="311"/>
      <c r="CH2" s="107" t="s">
        <v>11</v>
      </c>
      <c r="CI2" s="311" t="s">
        <v>39</v>
      </c>
      <c r="CJ2" s="312"/>
    </row>
    <row r="3" spans="1:91" ht="48.5" thickBot="1" x14ac:dyDescent="0.4">
      <c r="A3" s="307"/>
      <c r="B3" s="20" t="s">
        <v>40</v>
      </c>
      <c r="C3" s="20" t="s">
        <v>41</v>
      </c>
      <c r="D3" s="20" t="s">
        <v>42</v>
      </c>
      <c r="E3" s="20" t="s">
        <v>454</v>
      </c>
      <c r="F3" s="20" t="s">
        <v>43</v>
      </c>
      <c r="G3" s="20" t="s">
        <v>44</v>
      </c>
      <c r="H3" s="20" t="s">
        <v>45</v>
      </c>
      <c r="I3" s="20" t="s">
        <v>46</v>
      </c>
      <c r="J3" s="20" t="s">
        <v>47</v>
      </c>
      <c r="K3" s="20" t="s">
        <v>48</v>
      </c>
      <c r="L3" s="47" t="s">
        <v>49</v>
      </c>
      <c r="M3" s="307"/>
      <c r="N3" s="20" t="s">
        <v>40</v>
      </c>
      <c r="O3" s="20" t="s">
        <v>41</v>
      </c>
      <c r="P3" s="20" t="s">
        <v>42</v>
      </c>
      <c r="Q3" s="20" t="s">
        <v>43</v>
      </c>
      <c r="R3" s="20" t="s">
        <v>44</v>
      </c>
      <c r="S3" s="20" t="s">
        <v>45</v>
      </c>
      <c r="T3" s="20" t="s">
        <v>46</v>
      </c>
      <c r="U3" s="20" t="s">
        <v>47</v>
      </c>
      <c r="V3" s="20" t="s">
        <v>48</v>
      </c>
      <c r="W3" s="47" t="s">
        <v>49</v>
      </c>
      <c r="X3" s="308"/>
      <c r="Y3" s="183" t="s">
        <v>40</v>
      </c>
      <c r="Z3" s="183" t="s">
        <v>41</v>
      </c>
      <c r="AA3" s="183" t="s">
        <v>50</v>
      </c>
      <c r="AB3" s="183" t="s">
        <v>43</v>
      </c>
      <c r="AC3" s="183" t="s">
        <v>44</v>
      </c>
      <c r="AD3" s="183" t="s">
        <v>456</v>
      </c>
      <c r="AE3" s="184" t="s">
        <v>48</v>
      </c>
      <c r="AF3" s="308"/>
      <c r="AG3" s="183" t="s">
        <v>40</v>
      </c>
      <c r="AH3" s="183" t="s">
        <v>41</v>
      </c>
      <c r="AI3" s="183" t="s">
        <v>50</v>
      </c>
      <c r="AJ3" s="183" t="s">
        <v>43</v>
      </c>
      <c r="AK3" s="183" t="s">
        <v>44</v>
      </c>
      <c r="AL3" s="183" t="s">
        <v>456</v>
      </c>
      <c r="AM3" s="184" t="s">
        <v>48</v>
      </c>
      <c r="AN3" s="246"/>
      <c r="AO3" s="308"/>
      <c r="AP3" s="183" t="s">
        <v>40</v>
      </c>
      <c r="AQ3" s="183" t="s">
        <v>41</v>
      </c>
      <c r="AR3" s="183" t="s">
        <v>50</v>
      </c>
      <c r="AS3" s="183" t="s">
        <v>43</v>
      </c>
      <c r="AT3" s="183" t="s">
        <v>44</v>
      </c>
      <c r="AU3" s="183" t="s">
        <v>456</v>
      </c>
      <c r="AV3" s="184" t="s">
        <v>48</v>
      </c>
      <c r="AW3" s="308"/>
      <c r="AX3" s="183" t="s">
        <v>40</v>
      </c>
      <c r="AY3" s="183" t="s">
        <v>41</v>
      </c>
      <c r="AZ3" s="183" t="s">
        <v>50</v>
      </c>
      <c r="BA3" s="183" t="s">
        <v>43</v>
      </c>
      <c r="BB3" s="183" t="s">
        <v>44</v>
      </c>
      <c r="BC3" s="183" t="s">
        <v>456</v>
      </c>
      <c r="BD3" s="184" t="s">
        <v>48</v>
      </c>
      <c r="BE3" s="308"/>
      <c r="BF3" s="183" t="s">
        <v>40</v>
      </c>
      <c r="BG3" s="183" t="s">
        <v>41</v>
      </c>
      <c r="BH3" s="183" t="s">
        <v>50</v>
      </c>
      <c r="BI3" s="183" t="s">
        <v>43</v>
      </c>
      <c r="BJ3" s="183" t="s">
        <v>44</v>
      </c>
      <c r="BK3" s="183" t="s">
        <v>456</v>
      </c>
      <c r="BL3" s="184" t="s">
        <v>48</v>
      </c>
      <c r="BM3" s="308"/>
      <c r="BN3" s="183" t="s">
        <v>40</v>
      </c>
      <c r="BO3" s="183" t="s">
        <v>41</v>
      </c>
      <c r="BP3" s="183" t="s">
        <v>50</v>
      </c>
      <c r="BQ3" s="183" t="s">
        <v>43</v>
      </c>
      <c r="BR3" s="183" t="s">
        <v>44</v>
      </c>
      <c r="BS3" s="183" t="s">
        <v>456</v>
      </c>
      <c r="BT3" s="183" t="s">
        <v>48</v>
      </c>
      <c r="BU3" s="308"/>
      <c r="BV3" s="183" t="s">
        <v>40</v>
      </c>
      <c r="BW3" s="183" t="s">
        <v>41</v>
      </c>
      <c r="BX3" s="183" t="s">
        <v>50</v>
      </c>
      <c r="BY3" s="183" t="s">
        <v>43</v>
      </c>
      <c r="BZ3" s="183" t="s">
        <v>44</v>
      </c>
      <c r="CA3" s="183" t="s">
        <v>456</v>
      </c>
      <c r="CB3" s="184" t="s">
        <v>48</v>
      </c>
      <c r="CC3" s="316"/>
      <c r="CD3" s="183" t="s">
        <v>40</v>
      </c>
      <c r="CE3" s="183" t="s">
        <v>41</v>
      </c>
      <c r="CF3" s="183" t="s">
        <v>50</v>
      </c>
      <c r="CG3" s="183" t="s">
        <v>43</v>
      </c>
      <c r="CH3" s="183" t="s">
        <v>44</v>
      </c>
      <c r="CI3" s="183" t="s">
        <v>456</v>
      </c>
      <c r="CJ3" s="184" t="s">
        <v>48</v>
      </c>
    </row>
    <row r="4" spans="1:91" ht="16" x14ac:dyDescent="0.5">
      <c r="A4" s="216">
        <v>1990</v>
      </c>
      <c r="B4" s="217">
        <v>47902101.459423348</v>
      </c>
      <c r="C4" s="217">
        <v>4633477.7076931959</v>
      </c>
      <c r="D4" s="113">
        <v>2326.2889881477931</v>
      </c>
      <c r="E4" s="113">
        <v>10778808168.234961</v>
      </c>
      <c r="F4" s="218">
        <v>1.6046552658081099</v>
      </c>
      <c r="G4" s="217">
        <v>138019025.898545</v>
      </c>
      <c r="H4" s="219">
        <v>1.0097482999243994</v>
      </c>
      <c r="I4" s="219">
        <v>1.0458765286235876</v>
      </c>
      <c r="J4" s="220">
        <f t="shared" ref="J4:J33" si="0">+B4/(((C4*D4)^(1-0.4849))*((G4)^(0.4849)))</f>
        <v>3.6772315358021022E-2</v>
      </c>
      <c r="K4" s="220">
        <f>+B4/(((C4*D4*F4)^(1-0.4849))*((G4*H4)^(0.4849)))</f>
        <v>2.86870500905166E-2</v>
      </c>
      <c r="L4" s="221">
        <f t="shared" ref="L4:L33" si="1">+B4/(((C4*D4*F4)^(1-0.4849))*((G4*I4)^(0.4849)))</f>
        <v>2.8202186789908171E-2</v>
      </c>
      <c r="M4" s="216">
        <v>1990</v>
      </c>
      <c r="N4" s="217">
        <v>39025964.8119082</v>
      </c>
      <c r="O4" s="217">
        <v>4539267.3891234724</v>
      </c>
      <c r="P4" s="113">
        <v>2280.5672887106252</v>
      </c>
      <c r="Q4" s="219">
        <v>1.6047953367233276</v>
      </c>
      <c r="R4" s="217">
        <v>119596641.05310166</v>
      </c>
      <c r="S4" s="219">
        <v>1.0112499050799852</v>
      </c>
      <c r="T4" s="219">
        <v>1.0529432410181394</v>
      </c>
      <c r="U4" s="220">
        <f>+N4/((R4^(0.445))*((O4*P4)^(1-0.445)))</f>
        <v>2.7442760599286371E-2</v>
      </c>
      <c r="V4" s="220">
        <f>+N4/(((R4*S4)^(0.445))*((O4*P4*Q4)^(1-0.445)))</f>
        <v>2.1001864851673682E-2</v>
      </c>
      <c r="W4" s="221">
        <f>+N4/(((R4*T4)^(0.445))*((O4*P4*Q4)^(1-0.445)))</f>
        <v>2.0627646561229698E-2</v>
      </c>
      <c r="X4" s="29">
        <v>1990</v>
      </c>
      <c r="Y4" s="70">
        <v>1990720.0517050144</v>
      </c>
      <c r="Z4" s="70">
        <v>769988.32347819384</v>
      </c>
      <c r="AA4" s="35">
        <v>2368.4975706489154</v>
      </c>
      <c r="AB4" s="71">
        <v>1.3463635444641113</v>
      </c>
      <c r="AC4" s="70">
        <v>4266033.1996762929</v>
      </c>
      <c r="AD4" s="247">
        <f>Y4/((AC4^(0.4))*((AA4*Z4*AB4)^(1-0.4)))</f>
        <v>1.0302173095592311E-2</v>
      </c>
      <c r="AE4" s="101">
        <f>+Y4/(((AC4*S4)^(0.4))*((Z4*AA4*AB4)^(1-0.4)))</f>
        <v>1.0256175530358378E-2</v>
      </c>
      <c r="AF4" s="29">
        <v>1990</v>
      </c>
      <c r="AG4" s="70">
        <v>8408840.333024893</v>
      </c>
      <c r="AH4" s="70">
        <v>94210.318569723357</v>
      </c>
      <c r="AI4" s="35">
        <v>2419.2388553357573</v>
      </c>
      <c r="AJ4" s="71">
        <v>1.7509244680404663</v>
      </c>
      <c r="AK4" s="70">
        <v>13076504.497920927</v>
      </c>
      <c r="AL4" s="72">
        <f>AG4/((AK4^(0.77))*((AI4*AH4*AJ4)^(1-0.77)))</f>
        <v>0.29295253238603941</v>
      </c>
      <c r="AM4" s="73">
        <f t="shared" ref="AM4:AM36" si="2">AG4/((AK4^(0.77))*((AI4*AH4*AJ4)^(1-0.77)))</f>
        <v>0.29295253238603941</v>
      </c>
      <c r="AN4" s="254">
        <f>AG4/((AK4^(0.4849))*((AI4*AH4*AJ4)^(1-0.4849)))</f>
        <v>0.11054808048372067</v>
      </c>
      <c r="AO4" s="120">
        <v>1990</v>
      </c>
      <c r="AP4" s="217">
        <v>7200324.3868494974</v>
      </c>
      <c r="AQ4" s="217">
        <v>701819.55699942808</v>
      </c>
      <c r="AR4" s="113">
        <v>2302.0436982544643</v>
      </c>
      <c r="AS4" s="218">
        <v>2.0419270992279053</v>
      </c>
      <c r="AT4" s="217">
        <v>10420902.808944874</v>
      </c>
      <c r="AU4" s="220">
        <f>AP4/((AT4^(0.59))*((AR4*AQ4*AS4)^(1-0.59)))</f>
        <v>6.520072294380426E-2</v>
      </c>
      <c r="AV4" s="221">
        <f t="shared" ref="AV4:AV32" si="3">AP4/(((AT4*S4)^(0.59))*((AR4*AQ4*AS4)^(1-0.59)))</f>
        <v>6.4771790099835858E-2</v>
      </c>
      <c r="AW4" s="16">
        <v>1990</v>
      </c>
      <c r="AX4" s="70">
        <v>1789158.4652665623</v>
      </c>
      <c r="AY4" s="70">
        <v>53717.600658041643</v>
      </c>
      <c r="AZ4" s="35">
        <v>2304.6995824518835</v>
      </c>
      <c r="BA4" s="71">
        <v>2.5098521709442139</v>
      </c>
      <c r="BB4" s="70">
        <v>10093627.659353387</v>
      </c>
      <c r="BC4" s="72">
        <f>AX4/((BB4^(0.77))*((AZ4*AY4*BA4)^(1-0.77)))</f>
        <v>8.0590753321753084E-2</v>
      </c>
      <c r="BD4" s="73">
        <f>AX4/(((BB4*$S4)^(0.77))*((AZ4*AY4*BA4)^(1-0.77)))</f>
        <v>7.9899520884967351E-2</v>
      </c>
      <c r="BE4" s="120">
        <v>1990</v>
      </c>
      <c r="BF4" s="217">
        <v>5439606.4886341924</v>
      </c>
      <c r="BG4" s="217">
        <v>272482.00779116229</v>
      </c>
      <c r="BH4" s="113">
        <v>2328.5563041854407</v>
      </c>
      <c r="BI4" s="218">
        <v>1.4591859579086304</v>
      </c>
      <c r="BJ4" s="217">
        <v>1149269.0190040406</v>
      </c>
      <c r="BK4" s="220">
        <f>BF4/((BJ4^(0.63))*((BH4*BG4*BI4)^(1-0.63)))</f>
        <v>0.39800065108350385</v>
      </c>
      <c r="BL4" s="221">
        <f t="shared" ref="BL4:BL31" si="4">BF4/(((BJ4*$S4)^(0.63))*((BH4*BG4*BI4)^(1-0.63)))</f>
        <v>0.39520545581945599</v>
      </c>
      <c r="BM4" s="16">
        <v>1990</v>
      </c>
      <c r="BN4" s="70">
        <v>4187389.6624604296</v>
      </c>
      <c r="BO4" s="70">
        <v>978582.58940422675</v>
      </c>
      <c r="BP4" s="35">
        <v>2456.1757698131678</v>
      </c>
      <c r="BQ4" s="71">
        <v>1.5377284288406372</v>
      </c>
      <c r="BR4" s="70">
        <v>4204579.1022867328</v>
      </c>
      <c r="BS4" s="72">
        <f>BN4/((BR4^(0.27))*((BP4*BO4*BQ4)^(1-0.27)))</f>
        <v>7.0646491327347157E-3</v>
      </c>
      <c r="BT4" s="72">
        <f>BN4/(((BR4*$S4)^(0.27))*((BP4*BO4*BQ4)^(1-0.27)))</f>
        <v>7.0433424432585759E-3</v>
      </c>
      <c r="BU4" s="29">
        <v>1990</v>
      </c>
      <c r="BV4" s="70">
        <v>2026196.771895288</v>
      </c>
      <c r="BW4" s="70">
        <v>306121.8840773566</v>
      </c>
      <c r="BX4" s="35">
        <v>2456.5272554553603</v>
      </c>
      <c r="BY4" s="71">
        <v>2.1419057846069336</v>
      </c>
      <c r="BZ4" s="70">
        <v>10141495.093037747</v>
      </c>
      <c r="CA4" s="72">
        <f>BV4/((BZ4^(0.41)*((BX4*BW4*BY4)^(1-0.41))))</f>
        <v>1.0047087199971392E-2</v>
      </c>
      <c r="CB4" s="73">
        <f>BV4/(((BZ4*$S4)^(0.41))*((BX4*BW4*BY4)^(1-0.41)))</f>
        <v>1.0001109656437038E-2</v>
      </c>
      <c r="CC4" s="16">
        <v>1990</v>
      </c>
      <c r="CD4" s="70">
        <v>20803233.821180113</v>
      </c>
      <c r="CE4" s="70">
        <v>1379464.1988158482</v>
      </c>
      <c r="CF4" s="35">
        <v>2243.852453163468</v>
      </c>
      <c r="CG4" s="71">
        <v>1.7283082008361816</v>
      </c>
      <c r="CH4" s="70">
        <v>83774588.057610512</v>
      </c>
      <c r="CI4" s="72">
        <f>CD4/((CH4^(0.35)*((CF4*CE4*CG4)^(1-0.35))))</f>
        <v>1.6658262323344677E-2</v>
      </c>
      <c r="CJ4" s="73">
        <f t="shared" ref="CJ4:CJ28" si="5">CD4/(((CH4*$S4)^(0.35))*((CF4*CE4*CG4)^(1-0.35)))</f>
        <v>1.6593164700672989E-2</v>
      </c>
      <c r="CK4" s="232"/>
      <c r="CL4" s="232"/>
      <c r="CM4" s="233"/>
    </row>
    <row r="5" spans="1:91" ht="16" x14ac:dyDescent="0.5">
      <c r="A5" s="12">
        <v>1991</v>
      </c>
      <c r="B5" s="70">
        <v>51549015.377363965</v>
      </c>
      <c r="C5" s="70">
        <v>4710815.4241197063</v>
      </c>
      <c r="D5" s="35">
        <v>2335.9789112430367</v>
      </c>
      <c r="E5" s="35">
        <v>11004365485.502056</v>
      </c>
      <c r="F5" s="71">
        <v>1.620612621307373</v>
      </c>
      <c r="G5" s="70">
        <v>142389116.68275702</v>
      </c>
      <c r="H5" s="222">
        <v>1.0121449178327731</v>
      </c>
      <c r="I5" s="222">
        <v>0.9937361919401575</v>
      </c>
      <c r="J5" s="72">
        <f t="shared" si="0"/>
        <v>3.8564645312873881E-2</v>
      </c>
      <c r="K5" s="72">
        <f t="shared" ref="K5:K33" si="6">+B5/(((C5*D5*F5)^(1-0.4849))*((G5*H5)^(0.4849)))</f>
        <v>2.9897948686162756E-2</v>
      </c>
      <c r="L5" s="73">
        <f t="shared" si="1"/>
        <v>3.0165242220540938E-2</v>
      </c>
      <c r="M5" s="12">
        <v>1991</v>
      </c>
      <c r="N5" s="70">
        <v>41782639.362667426</v>
      </c>
      <c r="O5" s="70">
        <v>4621449.7660018001</v>
      </c>
      <c r="P5" s="35">
        <v>2296.4954552615482</v>
      </c>
      <c r="Q5" s="222">
        <v>1.6198297739028931</v>
      </c>
      <c r="R5" s="70">
        <v>123622611.63765498</v>
      </c>
      <c r="S5" s="222">
        <v>1.0139885745777797</v>
      </c>
      <c r="T5" s="222">
        <v>0.99278531585042462</v>
      </c>
      <c r="U5" s="72">
        <f>+N5/((R5^(0.445))*((O5*P5)^(1-0.445)))</f>
        <v>2.8554132772360852E-2</v>
      </c>
      <c r="V5" s="72">
        <f t="shared" ref="V5:V29" si="7">+N5/(((R5*S5)^(0.445))*((O5*P5*Q5)^(1-0.445)))</f>
        <v>2.1713446239098565E-2</v>
      </c>
      <c r="W5" s="73">
        <f t="shared" ref="W5:W29" si="8">+N5/(((R5*T5)^(0.445))*((O5*P5*Q5)^(1-0.445)))</f>
        <v>2.1918601538293371E-2</v>
      </c>
      <c r="X5" s="29">
        <v>1991</v>
      </c>
      <c r="Y5" s="70">
        <v>2036640.2176377843</v>
      </c>
      <c r="Z5" s="70">
        <v>776206.9523321637</v>
      </c>
      <c r="AA5" s="35">
        <v>2384.4568815440357</v>
      </c>
      <c r="AB5" s="71">
        <v>1.3436027765274048</v>
      </c>
      <c r="AC5" s="70">
        <v>4401108.4347728798</v>
      </c>
      <c r="AD5" s="247">
        <f t="shared" ref="AD5:AD36" si="9">Y5/((AC5^(0.4))*((AA5*Z5*AB5)^(1-0.4)))</f>
        <v>1.0330152939833094E-2</v>
      </c>
      <c r="AE5" s="101">
        <f t="shared" ref="AE5:AE36" si="10">+Y5/(((AC5*S5)^(0.4))*((Z5*AA5*AB5)^(1-0.4)))</f>
        <v>1.0272911028197204E-2</v>
      </c>
      <c r="AF5" s="29">
        <v>1991</v>
      </c>
      <c r="AG5" s="70">
        <v>9450291.2401114814</v>
      </c>
      <c r="AH5" s="70">
        <v>89365.658117906976</v>
      </c>
      <c r="AI5" s="35">
        <v>2372.6432072242333</v>
      </c>
      <c r="AJ5" s="71">
        <v>1.7799798250198364</v>
      </c>
      <c r="AK5" s="70">
        <v>13516697.650452979</v>
      </c>
      <c r="AL5" s="72">
        <f t="shared" ref="AL5:AL36" si="11">AG5/((AK5^(0.77))*((AI5*AH5*AJ5)^(1-0.77)))</f>
        <v>0.32509227643362248</v>
      </c>
      <c r="AM5" s="73">
        <f t="shared" si="2"/>
        <v>0.32509227643362248</v>
      </c>
      <c r="AN5" s="254">
        <f>AG5/((AK5^(0.4849))*((AI5*AH5*AJ5)^(1-0.4849)))</f>
        <v>0.12582501719959008</v>
      </c>
      <c r="AO5" s="29">
        <v>1991</v>
      </c>
      <c r="AP5" s="70">
        <v>7584617.8881055219</v>
      </c>
      <c r="AQ5" s="70">
        <v>709590.45432144019</v>
      </c>
      <c r="AR5" s="35">
        <v>2315.6418290159936</v>
      </c>
      <c r="AS5" s="71">
        <v>1.9917500019073486</v>
      </c>
      <c r="AT5" s="70">
        <v>10750859.429288035</v>
      </c>
      <c r="AU5" s="72">
        <f t="shared" ref="AU5:AU36" si="12">AP5/((AT5^(0.59))*((AR5*AQ5*AS5)^(1-0.59)))</f>
        <v>6.764995270807056E-2</v>
      </c>
      <c r="AV5" s="73">
        <f t="shared" si="3"/>
        <v>6.7097755239732618E-2</v>
      </c>
      <c r="AW5" s="16">
        <v>1991</v>
      </c>
      <c r="AX5" s="70">
        <v>2271572.7606806648</v>
      </c>
      <c r="AY5" s="70">
        <v>58453.384785569913</v>
      </c>
      <c r="AZ5" s="35">
        <v>2323.4167564037839</v>
      </c>
      <c r="BA5" s="71">
        <v>2.4221208095550537</v>
      </c>
      <c r="BB5" s="70">
        <v>10413221.779991742</v>
      </c>
      <c r="BC5" s="72">
        <f t="shared" ref="BC5:BC36" si="13">AX5/((BB5^(0.77))*((AZ5*AY5*BA5)^(1-0.77)))</f>
        <v>9.8592894618565491E-2</v>
      </c>
      <c r="BD5" s="73">
        <f t="shared" ref="BD5:BD36" si="14">AX5/(((BB5*$S5)^(0.77))*((AZ5*AY5*BA5)^(1-0.77)))</f>
        <v>9.7543909990367828E-2</v>
      </c>
      <c r="BE5" s="29">
        <v>1991</v>
      </c>
      <c r="BF5" s="70">
        <v>5356340.414034958</v>
      </c>
      <c r="BG5" s="70">
        <v>288508.75051823066</v>
      </c>
      <c r="BH5" s="35">
        <v>2339.265162124746</v>
      </c>
      <c r="BI5" s="71">
        <v>1.4646675586700439</v>
      </c>
      <c r="BJ5" s="70">
        <v>1185658.2770489557</v>
      </c>
      <c r="BK5" s="72">
        <f t="shared" ref="BK5:BK36" si="15">BF5/((BJ5^(0.63))*((BH5*BG5*BI5)^(1-0.63)))</f>
        <v>0.37508697599902535</v>
      </c>
      <c r="BL5" s="73">
        <f t="shared" si="4"/>
        <v>0.37181863813417465</v>
      </c>
      <c r="BM5" s="16">
        <v>1991</v>
      </c>
      <c r="BN5" s="70">
        <v>4590125.3659239141</v>
      </c>
      <c r="BO5" s="70">
        <v>990769.8559340036</v>
      </c>
      <c r="BP5" s="35">
        <v>2456.2371131873451</v>
      </c>
      <c r="BQ5" s="71">
        <v>1.5338786840438843</v>
      </c>
      <c r="BR5" s="70">
        <v>4337708.5188057302</v>
      </c>
      <c r="BS5" s="72">
        <f t="shared" ref="BS5:BS36" si="16">BN5/((BR5^(0.27))*((BP5*BO5*BQ5)^(1-0.27)))</f>
        <v>7.6239381726707989E-3</v>
      </c>
      <c r="BT5" s="72">
        <f t="shared" ref="BT5:BT29" si="17">BN5/(((BR5*$S5)^(0.27))*((BP5*BO5*BQ5)^(1-0.27)))</f>
        <v>7.5953963068005293E-3</v>
      </c>
      <c r="BU5" s="29">
        <v>1991</v>
      </c>
      <c r="BV5" s="70">
        <v>2196693.290065608</v>
      </c>
      <c r="BW5" s="70">
        <v>306809.34746167174</v>
      </c>
      <c r="BX5" s="35">
        <v>2462.0974704130367</v>
      </c>
      <c r="BY5" s="71">
        <v>2.0563662052154541</v>
      </c>
      <c r="BZ5" s="70">
        <v>10462604.838275291</v>
      </c>
      <c r="CA5" s="72">
        <f t="shared" ref="CA5:CA36" si="18">BV5/((BZ5^(0.41)*((BX5*BW5*BY5)^(1-0.41))))</f>
        <v>1.0986649427302748E-2</v>
      </c>
      <c r="CB5" s="73">
        <f t="shared" ref="CB5:CB28" si="19">BV5/(((BZ5*$S5)^(0.41))*((BX5*BW5*BY5)^(1-0.41)))</f>
        <v>1.0924252044680127E-2</v>
      </c>
      <c r="CC5" s="16">
        <v>1991</v>
      </c>
      <c r="CD5" s="70">
        <v>21923158.693273932</v>
      </c>
      <c r="CE5" s="70">
        <v>1400844.2562796578</v>
      </c>
      <c r="CF5" s="35">
        <v>2265.0420457871019</v>
      </c>
      <c r="CG5" s="71">
        <v>1.762328028678894</v>
      </c>
      <c r="CH5" s="70">
        <v>86427139.420281619</v>
      </c>
      <c r="CI5" s="72">
        <f t="shared" ref="CI5:CI36" si="20">CD5/((CH5^(0.35)*((CF5*CE5*CG5)^(1-0.35))))</f>
        <v>1.6871986264686313E-2</v>
      </c>
      <c r="CJ5" s="73">
        <f t="shared" si="5"/>
        <v>1.6790152536108383E-2</v>
      </c>
      <c r="CK5" s="232"/>
      <c r="CL5" s="232"/>
      <c r="CM5" s="232"/>
    </row>
    <row r="6" spans="1:91" ht="16" x14ac:dyDescent="0.5">
      <c r="A6" s="12">
        <v>1992</v>
      </c>
      <c r="B6" s="70">
        <v>57284488.354056515</v>
      </c>
      <c r="C6" s="70">
        <v>4937277.7307735933</v>
      </c>
      <c r="D6" s="35">
        <v>2341.7975939484281</v>
      </c>
      <c r="E6" s="35">
        <v>11562105110.580755</v>
      </c>
      <c r="F6" s="71">
        <v>1.6363766193389893</v>
      </c>
      <c r="G6" s="70">
        <v>148304042.30361602</v>
      </c>
      <c r="H6" s="222">
        <v>1.0264678239033493</v>
      </c>
      <c r="I6" s="222">
        <v>1.0080495533835834</v>
      </c>
      <c r="J6" s="72">
        <f t="shared" si="0"/>
        <v>4.0961385710599089E-2</v>
      </c>
      <c r="K6" s="72">
        <f t="shared" si="6"/>
        <v>3.1383546145377576E-2</v>
      </c>
      <c r="L6" s="73">
        <f t="shared" si="1"/>
        <v>3.1660298543765342E-2</v>
      </c>
      <c r="M6" s="12">
        <v>1992</v>
      </c>
      <c r="N6" s="70">
        <v>47066273.993655875</v>
      </c>
      <c r="O6" s="70">
        <v>4857162.152507456</v>
      </c>
      <c r="P6" s="35">
        <v>2306.3738392434952</v>
      </c>
      <c r="Q6" s="222">
        <v>1.6346642971038818</v>
      </c>
      <c r="R6" s="70">
        <v>129409371.58991317</v>
      </c>
      <c r="S6" s="222">
        <v>1.0303323107717874</v>
      </c>
      <c r="T6" s="222">
        <v>1.0092248443127221</v>
      </c>
      <c r="U6" s="72">
        <f t="shared" ref="U6:U30" si="21">+N6/((R6^(0.445))*((O6*P6)^(1-0.445)))</f>
        <v>3.0585581373229719E-2</v>
      </c>
      <c r="V6" s="72">
        <f t="shared" si="7"/>
        <v>2.2976769767961626E-2</v>
      </c>
      <c r="W6" s="73">
        <f t="shared" si="8"/>
        <v>2.3189385984628032E-2</v>
      </c>
      <c r="X6" s="29">
        <v>1992</v>
      </c>
      <c r="Y6" s="70">
        <v>2279338.9329637913</v>
      </c>
      <c r="Z6" s="70">
        <v>790269.54214958905</v>
      </c>
      <c r="AA6" s="35">
        <v>2384.0929892304221</v>
      </c>
      <c r="AB6" s="71">
        <v>1.3410294055938721</v>
      </c>
      <c r="AC6" s="70">
        <v>4583933.0048488127</v>
      </c>
      <c r="AD6" s="247">
        <f t="shared" si="9"/>
        <v>1.1266565932608906E-2</v>
      </c>
      <c r="AE6" s="101">
        <f t="shared" si="10"/>
        <v>1.1132703302065422E-2</v>
      </c>
      <c r="AF6" s="29">
        <v>1992</v>
      </c>
      <c r="AG6" s="70">
        <v>9314116.0278495252</v>
      </c>
      <c r="AH6" s="70">
        <v>80115.57826613693</v>
      </c>
      <c r="AI6" s="35">
        <v>2409.4966101097602</v>
      </c>
      <c r="AJ6" s="71">
        <v>1.8084685802459717</v>
      </c>
      <c r="AK6" s="70">
        <v>14149412.682227949</v>
      </c>
      <c r="AL6" s="72">
        <f t="shared" si="11"/>
        <v>0.31491517284604015</v>
      </c>
      <c r="AM6" s="73">
        <f t="shared" si="2"/>
        <v>0.31491517284604015</v>
      </c>
      <c r="AN6" s="254">
        <f t="shared" ref="AN6:AN32" si="22">AG6/((AK6^(0.4849))*((AI6*AH6*AJ6)^(1-0.4849)))</f>
        <v>0.1262620534428098</v>
      </c>
      <c r="AO6" s="29">
        <v>1992</v>
      </c>
      <c r="AP6" s="70">
        <v>8450315.8547120877</v>
      </c>
      <c r="AQ6" s="70">
        <v>747619.86705647258</v>
      </c>
      <c r="AR6" s="35">
        <v>2329.176341676131</v>
      </c>
      <c r="AS6" s="71">
        <v>1.9456275701522827</v>
      </c>
      <c r="AT6" s="70">
        <v>11197456.299652988</v>
      </c>
      <c r="AU6" s="72">
        <f t="shared" si="12"/>
        <v>7.2546408147221783E-2</v>
      </c>
      <c r="AV6" s="73">
        <f t="shared" si="3"/>
        <v>7.1278622234685063E-2</v>
      </c>
      <c r="AW6" s="16">
        <v>1992</v>
      </c>
      <c r="AX6" s="70">
        <v>2898085.1028467445</v>
      </c>
      <c r="AY6" s="70">
        <v>58869.58922223976</v>
      </c>
      <c r="AZ6" s="35">
        <v>2347.4938270029797</v>
      </c>
      <c r="BA6" s="71">
        <v>2.3426315784454346</v>
      </c>
      <c r="BB6" s="70">
        <v>10845792.9886424</v>
      </c>
      <c r="BC6" s="72">
        <f t="shared" si="13"/>
        <v>0.12235283869906535</v>
      </c>
      <c r="BD6" s="73">
        <f t="shared" si="14"/>
        <v>0.11956980306751547</v>
      </c>
      <c r="BE6" s="29">
        <v>1992</v>
      </c>
      <c r="BF6" s="70">
        <v>6087236.6135077411</v>
      </c>
      <c r="BG6" s="70">
        <v>322133.9301117154</v>
      </c>
      <c r="BH6" s="35">
        <v>2360.9446164110168</v>
      </c>
      <c r="BI6" s="71">
        <v>1.4699081182479858</v>
      </c>
      <c r="BJ6" s="70">
        <v>1234911.2022997353</v>
      </c>
      <c r="BK6" s="72">
        <f t="shared" si="15"/>
        <v>0.39698771123576115</v>
      </c>
      <c r="BL6" s="73">
        <f t="shared" si="4"/>
        <v>0.3895842151686244</v>
      </c>
      <c r="BM6" s="16">
        <v>1992</v>
      </c>
      <c r="BN6" s="70">
        <v>5396142.3107655626</v>
      </c>
      <c r="BO6" s="70">
        <v>1051329.4602951182</v>
      </c>
      <c r="BP6" s="35">
        <v>2451.521614527052</v>
      </c>
      <c r="BQ6" s="71">
        <v>1.5305677652359009</v>
      </c>
      <c r="BR6" s="70">
        <v>4517899.4199886248</v>
      </c>
      <c r="BS6" s="72">
        <f t="shared" si="16"/>
        <v>8.514334804993114E-3</v>
      </c>
      <c r="BT6" s="72">
        <f t="shared" si="17"/>
        <v>8.4459177450443013E-3</v>
      </c>
      <c r="BU6" s="29">
        <v>1992</v>
      </c>
      <c r="BV6" s="70">
        <v>2577374.5332464166</v>
      </c>
      <c r="BW6" s="70">
        <v>321484.63558007235</v>
      </c>
      <c r="BX6" s="35">
        <v>2460.1590440626669</v>
      </c>
      <c r="BY6" s="71">
        <v>1.9791076183319092</v>
      </c>
      <c r="BZ6" s="70">
        <v>10897227.447506856</v>
      </c>
      <c r="CA6" s="72">
        <f t="shared" si="18"/>
        <v>1.2620257166177748E-2</v>
      </c>
      <c r="CB6" s="73">
        <f t="shared" si="19"/>
        <v>1.2466585037590218E-2</v>
      </c>
      <c r="CC6" s="16">
        <v>1992</v>
      </c>
      <c r="CD6" s="70">
        <v>23194047.244575664</v>
      </c>
      <c r="CE6" s="70">
        <v>1454074.0000090839</v>
      </c>
      <c r="CF6" s="35">
        <v>2266.1063101315508</v>
      </c>
      <c r="CG6" s="71">
        <v>1.7963792085647583</v>
      </c>
      <c r="CH6" s="70">
        <v>90017372.390358612</v>
      </c>
      <c r="CI6" s="72">
        <f t="shared" si="20"/>
        <v>1.6958607765424797E-2</v>
      </c>
      <c r="CJ6" s="73">
        <f t="shared" si="5"/>
        <v>1.6782170682787319E-2</v>
      </c>
    </row>
    <row r="7" spans="1:91" ht="16" x14ac:dyDescent="0.5">
      <c r="A7" s="12">
        <v>1993</v>
      </c>
      <c r="B7" s="70">
        <v>60837886.912418641</v>
      </c>
      <c r="C7" s="70">
        <v>5226670.2253264692</v>
      </c>
      <c r="D7" s="35">
        <v>2345.6043450692769</v>
      </c>
      <c r="E7" s="35">
        <v>12259700390.769983</v>
      </c>
      <c r="F7" s="71">
        <v>1.6519384384155273</v>
      </c>
      <c r="G7" s="70">
        <v>155924012.34057</v>
      </c>
      <c r="H7" s="222">
        <v>1.0326870413965428</v>
      </c>
      <c r="I7" s="222">
        <v>1.0090241538531861</v>
      </c>
      <c r="J7" s="72">
        <f t="shared" si="0"/>
        <v>4.1195960442046903E-2</v>
      </c>
      <c r="K7" s="72">
        <f t="shared" si="6"/>
        <v>3.1317894726429353E-2</v>
      </c>
      <c r="L7" s="73">
        <f t="shared" si="1"/>
        <v>3.1671900777811575E-2</v>
      </c>
      <c r="M7" s="12">
        <v>1993</v>
      </c>
      <c r="N7" s="70">
        <v>50302681.692909822</v>
      </c>
      <c r="O7" s="70">
        <v>5148369.768619597</v>
      </c>
      <c r="P7" s="35">
        <v>2315.4972831856985</v>
      </c>
      <c r="Q7" s="222">
        <v>1.649290919303894</v>
      </c>
      <c r="R7" s="70">
        <v>137082892.69447359</v>
      </c>
      <c r="S7" s="222">
        <v>1.0371796549220087</v>
      </c>
      <c r="T7" s="222">
        <v>1.0102644629764521</v>
      </c>
      <c r="U7" s="72">
        <f t="shared" si="21"/>
        <v>3.0780758221339796E-2</v>
      </c>
      <c r="V7" s="72">
        <f t="shared" si="7"/>
        <v>2.2941631771292371E-2</v>
      </c>
      <c r="W7" s="73">
        <f t="shared" si="8"/>
        <v>2.3211634367247946E-2</v>
      </c>
      <c r="X7" s="29">
        <v>1993</v>
      </c>
      <c r="Y7" s="70">
        <v>2349522.7905081734</v>
      </c>
      <c r="Z7" s="70">
        <v>777374.32635547942</v>
      </c>
      <c r="AA7" s="35">
        <v>2356.9320784019292</v>
      </c>
      <c r="AB7" s="71">
        <v>1.3386424779891968</v>
      </c>
      <c r="AC7" s="70">
        <v>4819458.8314263718</v>
      </c>
      <c r="AD7" s="247">
        <f t="shared" si="9"/>
        <v>1.1587646409612467E-2</v>
      </c>
      <c r="AE7" s="101">
        <f t="shared" si="10"/>
        <v>1.1419672228735344E-2</v>
      </c>
      <c r="AF7" s="29">
        <v>1993</v>
      </c>
      <c r="AG7" s="70">
        <v>9299076.3440553434</v>
      </c>
      <c r="AH7" s="70">
        <v>78300.456706871671</v>
      </c>
      <c r="AI7" s="35">
        <v>2436.2283940046409</v>
      </c>
      <c r="AJ7" s="71">
        <v>1.8363486528396606</v>
      </c>
      <c r="AK7" s="70">
        <v>14988423.145691736</v>
      </c>
      <c r="AL7" s="72">
        <f t="shared" si="11"/>
        <v>0.30052951112688431</v>
      </c>
      <c r="AM7" s="73">
        <f t="shared" si="2"/>
        <v>0.30052951112688431</v>
      </c>
      <c r="AN7" s="254">
        <f t="shared" si="22"/>
        <v>0.12237030198413273</v>
      </c>
      <c r="AO7" s="29">
        <v>1993</v>
      </c>
      <c r="AP7" s="70">
        <v>9063402.273171505</v>
      </c>
      <c r="AQ7" s="70">
        <v>796523.3100465684</v>
      </c>
      <c r="AR7" s="35">
        <v>2327.3516824357816</v>
      </c>
      <c r="AS7" s="71">
        <v>1.9033336639404297</v>
      </c>
      <c r="AT7" s="70">
        <v>11772789.784621503</v>
      </c>
      <c r="AU7" s="72">
        <f t="shared" si="12"/>
        <v>7.4296180772715367E-2</v>
      </c>
      <c r="AV7" s="73">
        <f t="shared" si="3"/>
        <v>7.2713095845333128E-2</v>
      </c>
      <c r="AW7" s="16">
        <v>1993</v>
      </c>
      <c r="AX7" s="70">
        <v>3038563.0138587779</v>
      </c>
      <c r="AY7" s="70">
        <v>66711.347580430331</v>
      </c>
      <c r="AZ7" s="35">
        <v>2397.3955277179743</v>
      </c>
      <c r="BA7" s="71">
        <v>2.2707679271697998</v>
      </c>
      <c r="BB7" s="70">
        <v>11403057.755783856</v>
      </c>
      <c r="BC7" s="72">
        <f t="shared" si="13"/>
        <v>0.12020873636020904</v>
      </c>
      <c r="BD7" s="73">
        <f t="shared" si="14"/>
        <v>0.11687683976793263</v>
      </c>
      <c r="BE7" s="29">
        <v>1993</v>
      </c>
      <c r="BF7" s="70">
        <v>7516622.2601561435</v>
      </c>
      <c r="BG7" s="70">
        <v>375441.66463394731</v>
      </c>
      <c r="BH7" s="35">
        <v>2373.4250460426106</v>
      </c>
      <c r="BI7" s="71">
        <v>1.4749046564102173</v>
      </c>
      <c r="BJ7" s="70">
        <v>1298361.8420372431</v>
      </c>
      <c r="BK7" s="72">
        <f t="shared" si="15"/>
        <v>0.44737436160629551</v>
      </c>
      <c r="BL7" s="73">
        <f t="shared" si="4"/>
        <v>0.4372029448012717</v>
      </c>
      <c r="BM7" s="16">
        <v>1993</v>
      </c>
      <c r="BN7" s="70">
        <v>5787654.6443214072</v>
      </c>
      <c r="BO7" s="70">
        <v>1151830.7767934657</v>
      </c>
      <c r="BP7" s="35">
        <v>2455.8072254323206</v>
      </c>
      <c r="BQ7" s="71">
        <v>1.5277923345565796</v>
      </c>
      <c r="BR7" s="70">
        <v>4750032.3927352875</v>
      </c>
      <c r="BS7" s="72">
        <f t="shared" si="16"/>
        <v>8.4289217308997633E-3</v>
      </c>
      <c r="BT7" s="72">
        <f t="shared" si="17"/>
        <v>8.3462510527279165E-3</v>
      </c>
      <c r="BU7" s="29">
        <v>1993</v>
      </c>
      <c r="BV7" s="70">
        <v>2726888.8209501295</v>
      </c>
      <c r="BW7" s="70">
        <v>348407.73266850621</v>
      </c>
      <c r="BX7" s="35">
        <v>2483.5619972394006</v>
      </c>
      <c r="BY7" s="71">
        <v>1.9094452857971191</v>
      </c>
      <c r="BZ7" s="70">
        <v>11457134.954720167</v>
      </c>
      <c r="CA7" s="72">
        <f t="shared" si="18"/>
        <v>1.2670243289901168E-2</v>
      </c>
      <c r="CB7" s="73">
        <f t="shared" si="19"/>
        <v>1.2482018404077868E-2</v>
      </c>
      <c r="CC7" s="16">
        <v>1993</v>
      </c>
      <c r="CD7" s="70">
        <v>24131653.984374799</v>
      </c>
      <c r="CE7" s="70">
        <v>1526939.9868414321</v>
      </c>
      <c r="CF7" s="35">
        <v>2284.982206921271</v>
      </c>
      <c r="CG7" s="71">
        <v>1.8304378986358643</v>
      </c>
      <c r="CH7" s="70">
        <v>94642530.745891452</v>
      </c>
      <c r="CI7" s="72">
        <f t="shared" si="20"/>
        <v>1.6502054049862078E-2</v>
      </c>
      <c r="CJ7" s="73">
        <f t="shared" si="5"/>
        <v>1.6292551746985896E-2</v>
      </c>
    </row>
    <row r="8" spans="1:91" ht="16" x14ac:dyDescent="0.5">
      <c r="A8" s="12">
        <v>1994</v>
      </c>
      <c r="B8" s="70">
        <v>63988039.046269491</v>
      </c>
      <c r="C8" s="70">
        <v>5268531.3070188388</v>
      </c>
      <c r="D8" s="35">
        <v>2337.2576169370441</v>
      </c>
      <c r="E8" s="35">
        <v>12313914927.401062</v>
      </c>
      <c r="F8" s="71">
        <v>1.6672894954681396</v>
      </c>
      <c r="G8" s="70">
        <v>163456162.85226199</v>
      </c>
      <c r="H8" s="222">
        <v>1.0173874685013469</v>
      </c>
      <c r="I8" s="222">
        <v>0.99659765249898835</v>
      </c>
      <c r="J8" s="72">
        <f t="shared" si="0"/>
        <v>4.2252990758725351E-2</v>
      </c>
      <c r="K8" s="72">
        <f t="shared" si="6"/>
        <v>3.2201005553863717E-2</v>
      </c>
      <c r="L8" s="73">
        <f t="shared" si="1"/>
        <v>3.2524999709023339E-2</v>
      </c>
      <c r="M8" s="12">
        <v>1994</v>
      </c>
      <c r="N8" s="70">
        <v>52722604.628810383</v>
      </c>
      <c r="O8" s="70">
        <v>5187541.8380188569</v>
      </c>
      <c r="P8" s="35">
        <v>2307.1679558302153</v>
      </c>
      <c r="Q8" s="222">
        <v>1.6637016534805298</v>
      </c>
      <c r="R8" s="70">
        <v>144608980.51319593</v>
      </c>
      <c r="S8" s="222">
        <v>1.0196536126100784</v>
      </c>
      <c r="T8" s="222">
        <v>0.99615421763412126</v>
      </c>
      <c r="U8" s="72">
        <f t="shared" si="21"/>
        <v>3.1433830546349788E-2</v>
      </c>
      <c r="V8" s="72">
        <f t="shared" si="7"/>
        <v>2.3493028154719046E-2</v>
      </c>
      <c r="W8" s="73">
        <f t="shared" si="8"/>
        <v>2.3738053627124535E-2</v>
      </c>
      <c r="X8" s="29">
        <v>1994</v>
      </c>
      <c r="Y8" s="70">
        <v>2519878.4305703877</v>
      </c>
      <c r="Z8" s="70">
        <v>754453.5622423304</v>
      </c>
      <c r="AA8" s="35">
        <v>2354.8811998731026</v>
      </c>
      <c r="AB8" s="71">
        <v>1.3364409208297729</v>
      </c>
      <c r="AC8" s="70">
        <v>5052270.2423071926</v>
      </c>
      <c r="AD8" s="247">
        <f t="shared" si="9"/>
        <v>1.2435240571195043E-2</v>
      </c>
      <c r="AE8" s="101">
        <f t="shared" si="10"/>
        <v>1.2338805733747692E-2</v>
      </c>
      <c r="AF8" s="29">
        <v>1994</v>
      </c>
      <c r="AG8" s="70">
        <v>10126175.049338954</v>
      </c>
      <c r="AH8" s="70">
        <v>80989.4689999822</v>
      </c>
      <c r="AI8" s="35">
        <v>2423.7853339547805</v>
      </c>
      <c r="AJ8" s="71">
        <v>1.8635776042938232</v>
      </c>
      <c r="AK8" s="70">
        <v>15811313.490660317</v>
      </c>
      <c r="AL8" s="72">
        <f t="shared" si="11"/>
        <v>0.3109481422266267</v>
      </c>
      <c r="AM8" s="73">
        <f t="shared" si="2"/>
        <v>0.3109481422266267</v>
      </c>
      <c r="AN8" s="254">
        <f t="shared" si="22"/>
        <v>0.12697709833255871</v>
      </c>
      <c r="AO8" s="29">
        <v>1994</v>
      </c>
      <c r="AP8" s="70">
        <v>9433353.1755323298</v>
      </c>
      <c r="AQ8" s="70">
        <v>796464.7155487258</v>
      </c>
      <c r="AR8" s="35">
        <v>2335.6375714277015</v>
      </c>
      <c r="AS8" s="71">
        <v>1.8646633625030518</v>
      </c>
      <c r="AT8" s="70">
        <v>12341492.598698631</v>
      </c>
      <c r="AU8" s="72">
        <f t="shared" si="12"/>
        <v>7.5733575687182864E-2</v>
      </c>
      <c r="AV8" s="73">
        <f t="shared" si="3"/>
        <v>7.4868889482733889E-2</v>
      </c>
      <c r="AW8" s="16">
        <v>1994</v>
      </c>
      <c r="AX8" s="70">
        <v>3227142.9583808561</v>
      </c>
      <c r="AY8" s="70">
        <v>77291.497746243025</v>
      </c>
      <c r="AZ8" s="35">
        <v>2405.4720499880937</v>
      </c>
      <c r="BA8" s="71">
        <v>2.2059826850891113</v>
      </c>
      <c r="BB8" s="70">
        <v>11953900.092514392</v>
      </c>
      <c r="BC8" s="72">
        <f t="shared" si="13"/>
        <v>0.11971841106511463</v>
      </c>
      <c r="BD8" s="73">
        <f t="shared" si="14"/>
        <v>0.11793762944678426</v>
      </c>
      <c r="BE8" s="29">
        <v>1994</v>
      </c>
      <c r="BF8" s="70">
        <v>7436982.4368762784</v>
      </c>
      <c r="BG8" s="70">
        <v>363743.53498453542</v>
      </c>
      <c r="BH8" s="35">
        <v>2388.5718374197586</v>
      </c>
      <c r="BI8" s="71">
        <v>1.4796547889709473</v>
      </c>
      <c r="BJ8" s="70">
        <v>1361081.218392835</v>
      </c>
      <c r="BK8" s="72">
        <f t="shared" si="15"/>
        <v>0.43319659257621124</v>
      </c>
      <c r="BL8" s="73">
        <f t="shared" si="4"/>
        <v>0.4279173098716848</v>
      </c>
      <c r="BM8" s="16">
        <v>1994</v>
      </c>
      <c r="BN8" s="70">
        <v>6084316.9363967413</v>
      </c>
      <c r="BO8" s="70">
        <v>1187331.564792665</v>
      </c>
      <c r="BP8" s="35">
        <v>2445.3968273968717</v>
      </c>
      <c r="BQ8" s="71">
        <v>1.5255494117736816</v>
      </c>
      <c r="BR8" s="70">
        <v>4979490.052145361</v>
      </c>
      <c r="BS8" s="72">
        <f t="shared" si="16"/>
        <v>8.5928679765103592E-3</v>
      </c>
      <c r="BT8" s="72">
        <f t="shared" si="17"/>
        <v>8.5478308680738222E-3</v>
      </c>
      <c r="BU8" s="29">
        <v>1994</v>
      </c>
      <c r="BV8" s="70">
        <v>2873700.85169981</v>
      </c>
      <c r="BW8" s="70">
        <v>358286.08988017275</v>
      </c>
      <c r="BX8" s="35">
        <v>2475.1771501161356</v>
      </c>
      <c r="BY8" s="71">
        <v>1.846774697303772</v>
      </c>
      <c r="BZ8" s="70">
        <v>12010589.574161526</v>
      </c>
      <c r="CA8" s="72">
        <f t="shared" si="18"/>
        <v>1.3164749332672327E-2</v>
      </c>
      <c r="CB8" s="73">
        <f t="shared" si="19"/>
        <v>1.3060115047171722E-2</v>
      </c>
      <c r="CC8" s="16">
        <v>1994</v>
      </c>
      <c r="CD8" s="70">
        <v>25115216.257841129</v>
      </c>
      <c r="CE8" s="70">
        <v>1576005.3097119199</v>
      </c>
      <c r="CF8" s="35">
        <v>2261.1337364312753</v>
      </c>
      <c r="CG8" s="71">
        <v>1.8644798994064331</v>
      </c>
      <c r="CH8" s="70">
        <v>99214384.533417478</v>
      </c>
      <c r="CI8" s="72">
        <f t="shared" si="20"/>
        <v>1.6464507204848211E-2</v>
      </c>
      <c r="CJ8" s="73">
        <f t="shared" si="5"/>
        <v>1.6352731450306298E-2</v>
      </c>
    </row>
    <row r="9" spans="1:91" ht="16" x14ac:dyDescent="0.5">
      <c r="A9" s="12">
        <v>1995</v>
      </c>
      <c r="B9" s="70">
        <v>69894808.76435937</v>
      </c>
      <c r="C9" s="70">
        <v>5333015.2128712656</v>
      </c>
      <c r="D9" s="35">
        <v>2332.5915641679376</v>
      </c>
      <c r="E9" s="35">
        <v>12439746297.122791</v>
      </c>
      <c r="F9" s="71">
        <v>1.682421088218689</v>
      </c>
      <c r="G9" s="70">
        <v>172287100.66430399</v>
      </c>
      <c r="H9" s="222">
        <v>1.0272160737677705</v>
      </c>
      <c r="I9" s="222">
        <v>1.0016222938164452</v>
      </c>
      <c r="J9" s="72">
        <f t="shared" si="0"/>
        <v>4.4755719243116374E-2</v>
      </c>
      <c r="K9" s="72">
        <f t="shared" si="6"/>
        <v>3.3792067584340078E-2</v>
      </c>
      <c r="L9" s="73">
        <f t="shared" si="1"/>
        <v>3.4208041788597703E-2</v>
      </c>
      <c r="M9" s="12">
        <v>1995</v>
      </c>
      <c r="N9" s="70">
        <v>57584044.042035714</v>
      </c>
      <c r="O9" s="70">
        <v>5250979.6767669339</v>
      </c>
      <c r="P9" s="35">
        <v>2300.4242471677594</v>
      </c>
      <c r="Q9" s="222">
        <v>1.6778887510299683</v>
      </c>
      <c r="R9" s="70">
        <v>153656870.26536623</v>
      </c>
      <c r="S9" s="222">
        <v>1.0305159049043306</v>
      </c>
      <c r="T9" s="222">
        <v>1.0018189899194112</v>
      </c>
      <c r="U9" s="72">
        <f t="shared" si="21"/>
        <v>3.324679127951042E-2</v>
      </c>
      <c r="V9" s="72">
        <f t="shared" si="7"/>
        <v>2.4614830001149852E-2</v>
      </c>
      <c r="W9" s="73">
        <f t="shared" si="8"/>
        <v>2.4926136056591993E-2</v>
      </c>
      <c r="X9" s="29">
        <v>1995</v>
      </c>
      <c r="Y9" s="70">
        <v>2685482.9493685612</v>
      </c>
      <c r="Z9" s="70">
        <v>736447.65612551826</v>
      </c>
      <c r="AA9" s="35">
        <v>2339.1069737050266</v>
      </c>
      <c r="AB9" s="71">
        <v>1.3344240188598633</v>
      </c>
      <c r="AC9" s="70">
        <v>5325225.8992913282</v>
      </c>
      <c r="AD9" s="247">
        <f t="shared" si="9"/>
        <v>1.3231092146064223E-2</v>
      </c>
      <c r="AE9" s="101">
        <f t="shared" si="10"/>
        <v>1.3072956450069697E-2</v>
      </c>
      <c r="AF9" s="29">
        <v>1995</v>
      </c>
      <c r="AG9" s="70">
        <v>11071053.147236688</v>
      </c>
      <c r="AH9" s="70">
        <v>82035.536104331099</v>
      </c>
      <c r="AI9" s="35">
        <v>2415.9872251307293</v>
      </c>
      <c r="AJ9" s="71">
        <v>1.8901143074035645</v>
      </c>
      <c r="AK9" s="70">
        <v>16800595.212948944</v>
      </c>
      <c r="AL9" s="72">
        <f t="shared" si="11"/>
        <v>0.32267435800360134</v>
      </c>
      <c r="AM9" s="73">
        <f t="shared" si="2"/>
        <v>0.32267435800360134</v>
      </c>
      <c r="AN9" s="254">
        <f t="shared" si="22"/>
        <v>0.13316052932225164</v>
      </c>
      <c r="AO9" s="29">
        <v>1995</v>
      </c>
      <c r="AP9" s="70">
        <v>10144037.214770926</v>
      </c>
      <c r="AQ9" s="70">
        <v>795157.42479280138</v>
      </c>
      <c r="AR9" s="35">
        <v>2311.4330215917616</v>
      </c>
      <c r="AS9" s="71">
        <v>1.8294321298599243</v>
      </c>
      <c r="AT9" s="70">
        <v>13008258.242435114</v>
      </c>
      <c r="AU9" s="72">
        <f t="shared" si="12"/>
        <v>7.9964041206163877E-2</v>
      </c>
      <c r="AV9" s="73">
        <f t="shared" si="3"/>
        <v>7.8558369659274638E-2</v>
      </c>
      <c r="AW9" s="16">
        <v>1995</v>
      </c>
      <c r="AX9" s="70">
        <v>3473353.7994525987</v>
      </c>
      <c r="AY9" s="70">
        <v>76190.695357667661</v>
      </c>
      <c r="AZ9" s="35">
        <v>2414.449335054584</v>
      </c>
      <c r="BA9" s="71">
        <v>2.1477906703948975</v>
      </c>
      <c r="BB9" s="70">
        <v>12599725.532719852</v>
      </c>
      <c r="BC9" s="72">
        <f t="shared" si="13"/>
        <v>0.1248036340533604</v>
      </c>
      <c r="BD9" s="73">
        <f t="shared" si="14"/>
        <v>0.12194812103511775</v>
      </c>
      <c r="BE9" s="29">
        <v>1995</v>
      </c>
      <c r="BF9" s="70">
        <v>8174649.1688757371</v>
      </c>
      <c r="BG9" s="70">
        <v>365731.42687506939</v>
      </c>
      <c r="BH9" s="35">
        <v>2358.5183966167197</v>
      </c>
      <c r="BI9" s="71">
        <v>1.4841560125350952</v>
      </c>
      <c r="BJ9" s="70">
        <v>1434615.4515904493</v>
      </c>
      <c r="BK9" s="72">
        <f t="shared" si="15"/>
        <v>0.46135129813461129</v>
      </c>
      <c r="BL9" s="73">
        <f t="shared" si="4"/>
        <v>0.45269665612383675</v>
      </c>
      <c r="BM9" s="16">
        <v>1995</v>
      </c>
      <c r="BN9" s="70">
        <v>6945598.7108873688</v>
      </c>
      <c r="BO9" s="70">
        <v>1191791.6446063477</v>
      </c>
      <c r="BP9" s="35">
        <v>2451.0423974222313</v>
      </c>
      <c r="BQ9" s="71">
        <v>1.5238367319107056</v>
      </c>
      <c r="BR9" s="70">
        <v>5248513.6620163592</v>
      </c>
      <c r="BS9" s="72">
        <f t="shared" si="16"/>
        <v>9.636126036131152E-3</v>
      </c>
      <c r="BT9" s="72">
        <f t="shared" si="17"/>
        <v>9.5582349793420576E-3</v>
      </c>
      <c r="BU9" s="29">
        <v>1995</v>
      </c>
      <c r="BV9" s="70">
        <v>3295545.4161051065</v>
      </c>
      <c r="BW9" s="70">
        <v>372912.21590426716</v>
      </c>
      <c r="BX9" s="35">
        <v>2510.2194824411745</v>
      </c>
      <c r="BY9" s="71">
        <v>1.7905623912811279</v>
      </c>
      <c r="BZ9" s="70">
        <v>12659477.739432147</v>
      </c>
      <c r="CA9" s="72">
        <f t="shared" si="18"/>
        <v>1.457455308090704E-2</v>
      </c>
      <c r="CB9" s="73">
        <f t="shared" si="19"/>
        <v>1.4396032541280055E-2</v>
      </c>
      <c r="CC9" s="16">
        <v>1995</v>
      </c>
      <c r="CD9" s="70">
        <v>26269483.782077529</v>
      </c>
      <c r="CE9" s="70">
        <v>1634961.2374760809</v>
      </c>
      <c r="CF9" s="35">
        <v>2258.2020668335899</v>
      </c>
      <c r="CG9" s="71">
        <v>1.8984802961349487</v>
      </c>
      <c r="CH9" s="70">
        <v>104574574.3518126</v>
      </c>
      <c r="CI9" s="72">
        <f t="shared" si="20"/>
        <v>1.6329119629384194E-2</v>
      </c>
      <c r="CJ9" s="73">
        <f t="shared" si="5"/>
        <v>1.6158224061961289E-2</v>
      </c>
    </row>
    <row r="10" spans="1:91" ht="16" x14ac:dyDescent="0.5">
      <c r="A10" s="12">
        <v>1996</v>
      </c>
      <c r="B10" s="70">
        <v>74628527.14293851</v>
      </c>
      <c r="C10" s="70">
        <v>5408993.8539142488</v>
      </c>
      <c r="D10" s="35">
        <v>2325.2406970078932</v>
      </c>
      <c r="E10" s="35">
        <v>12577212638.986979</v>
      </c>
      <c r="F10" s="71">
        <v>1.6973248720169067</v>
      </c>
      <c r="G10" s="70">
        <v>182108673.60562</v>
      </c>
      <c r="H10" s="222">
        <v>1.0586576850232847</v>
      </c>
      <c r="I10" s="222">
        <v>1.0111083908724694</v>
      </c>
      <c r="J10" s="72">
        <f t="shared" si="0"/>
        <v>4.6256697307788114E-2</v>
      </c>
      <c r="K10" s="72">
        <f t="shared" si="6"/>
        <v>3.4262473615799927E-2</v>
      </c>
      <c r="L10" s="73">
        <f t="shared" si="1"/>
        <v>3.5034527989623691E-2</v>
      </c>
      <c r="M10" s="12">
        <v>1996</v>
      </c>
      <c r="N10" s="70">
        <v>60952064.712618269</v>
      </c>
      <c r="O10" s="70">
        <v>5323090.8539142488</v>
      </c>
      <c r="P10" s="35">
        <v>2296.2717086190405</v>
      </c>
      <c r="Q10" s="222">
        <v>1.69184410572052</v>
      </c>
      <c r="R10" s="70">
        <v>164159714.30700669</v>
      </c>
      <c r="S10" s="222">
        <v>1.0650712220197296</v>
      </c>
      <c r="T10" s="222">
        <v>1.0123229644752849</v>
      </c>
      <c r="U10" s="72">
        <f t="shared" si="21"/>
        <v>3.3947353265779988E-2</v>
      </c>
      <c r="V10" s="72">
        <f t="shared" si="7"/>
        <v>2.4653718352634357E-2</v>
      </c>
      <c r="W10" s="73">
        <f t="shared" si="8"/>
        <v>2.5217320320691936E-2</v>
      </c>
      <c r="X10" s="29">
        <v>1996</v>
      </c>
      <c r="Y10" s="70">
        <v>2750203.1242857641</v>
      </c>
      <c r="Z10" s="70">
        <v>725406.3704872363</v>
      </c>
      <c r="AA10" s="35">
        <v>2384.9229050367285</v>
      </c>
      <c r="AB10" s="71">
        <v>1.3325908184051514</v>
      </c>
      <c r="AC10" s="70">
        <v>6100902.3809144301</v>
      </c>
      <c r="AD10" s="247">
        <f t="shared" si="9"/>
        <v>1.2810191580959206E-2</v>
      </c>
      <c r="AE10" s="101">
        <f t="shared" si="10"/>
        <v>1.2491200077030919E-2</v>
      </c>
      <c r="AF10" s="29">
        <v>1996</v>
      </c>
      <c r="AG10" s="70">
        <v>12816055.008494301</v>
      </c>
      <c r="AH10" s="70">
        <v>85903</v>
      </c>
      <c r="AI10" s="35">
        <v>2444.6546413018368</v>
      </c>
      <c r="AJ10" s="71">
        <v>1.9159181118011475</v>
      </c>
      <c r="AK10" s="70">
        <v>17948959.298613299</v>
      </c>
      <c r="AL10" s="72">
        <f t="shared" si="11"/>
        <v>0.3492090429121254</v>
      </c>
      <c r="AM10" s="73">
        <f t="shared" si="2"/>
        <v>0.3492090429121254</v>
      </c>
      <c r="AN10" s="254">
        <f t="shared" si="22"/>
        <v>0.14389305163260177</v>
      </c>
      <c r="AO10" s="29">
        <v>1996</v>
      </c>
      <c r="AP10" s="70">
        <v>10470069.646891199</v>
      </c>
      <c r="AQ10" s="70">
        <v>801263.12983152538</v>
      </c>
      <c r="AR10" s="35">
        <v>2308.0631921637396</v>
      </c>
      <c r="AS10" s="71">
        <v>1.7974733114242554</v>
      </c>
      <c r="AT10" s="70">
        <v>14002502.0122768</v>
      </c>
      <c r="AU10" s="72">
        <f t="shared" si="12"/>
        <v>7.9395751860315666E-2</v>
      </c>
      <c r="AV10" s="73">
        <f t="shared" si="3"/>
        <v>7.6496904601390109E-2</v>
      </c>
      <c r="AW10" s="16">
        <v>1996</v>
      </c>
      <c r="AX10" s="70">
        <v>3342966.4966812101</v>
      </c>
      <c r="AY10" s="70">
        <v>89713.449788347003</v>
      </c>
      <c r="AZ10" s="35">
        <v>2391.756397169504</v>
      </c>
      <c r="BA10" s="71">
        <v>2.09576416015625</v>
      </c>
      <c r="BB10" s="70">
        <v>13242033.145251701</v>
      </c>
      <c r="BC10" s="72">
        <f t="shared" si="13"/>
        <v>0.11221632410531239</v>
      </c>
      <c r="BD10" s="73">
        <f t="shared" si="14"/>
        <v>0.10689920553522848</v>
      </c>
      <c r="BE10" s="29">
        <v>1996</v>
      </c>
      <c r="BF10" s="70">
        <v>8878784.5516498685</v>
      </c>
      <c r="BG10" s="70">
        <v>382079.70583472709</v>
      </c>
      <c r="BH10" s="35">
        <v>2361.2744656523264</v>
      </c>
      <c r="BI10" s="71">
        <v>1.4884059429168701</v>
      </c>
      <c r="BJ10" s="70">
        <v>1663211.6430770499</v>
      </c>
      <c r="BK10" s="72">
        <f t="shared" si="15"/>
        <v>0.44852690832463438</v>
      </c>
      <c r="BL10" s="73">
        <f t="shared" si="4"/>
        <v>0.43106221178031495</v>
      </c>
      <c r="BM10" s="16">
        <v>1996</v>
      </c>
      <c r="BN10" s="70">
        <v>7607152.3122100402</v>
      </c>
      <c r="BO10" s="70">
        <v>1177898.4587395787</v>
      </c>
      <c r="BP10" s="35">
        <v>2432.4042425221428</v>
      </c>
      <c r="BQ10" s="71">
        <v>1.5226525068283081</v>
      </c>
      <c r="BR10" s="70">
        <v>5271520.7946006702</v>
      </c>
      <c r="BS10" s="72">
        <f t="shared" si="16"/>
        <v>1.0697591131488361E-2</v>
      </c>
      <c r="BT10" s="72">
        <f t="shared" si="17"/>
        <v>1.0517045656815648E-2</v>
      </c>
      <c r="BU10" s="29">
        <v>1996</v>
      </c>
      <c r="BV10" s="70">
        <v>3630828.7424581666</v>
      </c>
      <c r="BW10" s="70">
        <v>376343.89127403748</v>
      </c>
      <c r="BX10" s="35">
        <v>2491.2975786254265</v>
      </c>
      <c r="BY10" s="71">
        <v>1.7403391599655151</v>
      </c>
      <c r="BZ10" s="70">
        <v>13225781.4868076</v>
      </c>
      <c r="CA10" s="72">
        <f t="shared" si="18"/>
        <v>1.6023701132866632E-2</v>
      </c>
      <c r="CB10" s="73">
        <f t="shared" si="19"/>
        <v>1.5614841831632018E-2</v>
      </c>
      <c r="CC10" s="16">
        <v>1996</v>
      </c>
      <c r="CD10" s="70">
        <v>27520690.209492128</v>
      </c>
      <c r="CE10" s="70">
        <v>1694800.450619753</v>
      </c>
      <c r="CF10" s="35">
        <v>2237.5659284492463</v>
      </c>
      <c r="CG10" s="71">
        <v>1.932414174079895</v>
      </c>
      <c r="CH10" s="70">
        <v>110653762.8440782</v>
      </c>
      <c r="CI10" s="72">
        <f t="shared" si="20"/>
        <v>1.6293885106622153E-2</v>
      </c>
      <c r="CJ10" s="73">
        <f t="shared" si="5"/>
        <v>1.5938304584426532E-2</v>
      </c>
    </row>
    <row r="11" spans="1:91" ht="16" x14ac:dyDescent="0.5">
      <c r="A11" s="12">
        <v>1997</v>
      </c>
      <c r="B11" s="70">
        <v>80017176.451424301</v>
      </c>
      <c r="C11" s="70">
        <v>5535933.7244307771</v>
      </c>
      <c r="D11" s="35">
        <v>2262.5938467876445</v>
      </c>
      <c r="E11" s="35">
        <v>12525569581.121284</v>
      </c>
      <c r="F11" s="71">
        <v>1.7119922637939453</v>
      </c>
      <c r="G11" s="70">
        <v>193091586.959887</v>
      </c>
      <c r="H11" s="222">
        <v>1.0571330255929279</v>
      </c>
      <c r="I11" s="222">
        <v>1.0135509604626023</v>
      </c>
      <c r="J11" s="72">
        <f t="shared" si="0"/>
        <v>4.8310450704758548E-2</v>
      </c>
      <c r="K11" s="72">
        <f t="shared" si="6"/>
        <v>3.5650354302369951E-2</v>
      </c>
      <c r="L11" s="73">
        <f t="shared" si="1"/>
        <v>3.6385620602366907E-2</v>
      </c>
      <c r="M11" s="12">
        <v>1997</v>
      </c>
      <c r="N11" s="70">
        <v>65260701.084792256</v>
      </c>
      <c r="O11" s="70">
        <v>5442663.7244307771</v>
      </c>
      <c r="P11" s="35">
        <v>2236.3395745934108</v>
      </c>
      <c r="Q11" s="222">
        <v>1.7055600881576538</v>
      </c>
      <c r="R11" s="70">
        <v>173993427.98266998</v>
      </c>
      <c r="S11" s="222">
        <v>1.0634041567400871</v>
      </c>
      <c r="T11" s="222">
        <v>1.0150383637525389</v>
      </c>
      <c r="U11" s="72">
        <f t="shared" si="21"/>
        <v>3.5501424918555631E-2</v>
      </c>
      <c r="V11" s="72">
        <f t="shared" si="7"/>
        <v>2.5684955562637543E-2</v>
      </c>
      <c r="W11" s="73">
        <f t="shared" si="8"/>
        <v>2.6222548221882063E-2</v>
      </c>
      <c r="X11" s="29">
        <v>1997</v>
      </c>
      <c r="Y11" s="70">
        <v>2907484.5749972179</v>
      </c>
      <c r="Z11" s="70">
        <v>689443.32583683159</v>
      </c>
      <c r="AA11" s="35">
        <v>2280.8963649482112</v>
      </c>
      <c r="AB11" s="71">
        <v>1.3309406042098999</v>
      </c>
      <c r="AC11" s="70">
        <v>6136793.6234372705</v>
      </c>
      <c r="AD11" s="247">
        <f t="shared" si="9"/>
        <v>1.4318025523319058E-2</v>
      </c>
      <c r="AE11" s="101">
        <f t="shared" si="10"/>
        <v>1.3970237546628976E-2</v>
      </c>
      <c r="AF11" s="29">
        <v>1997</v>
      </c>
      <c r="AG11" s="70">
        <v>13993404.314729199</v>
      </c>
      <c r="AH11" s="70">
        <v>93270</v>
      </c>
      <c r="AI11" s="35">
        <v>2398.2191624692532</v>
      </c>
      <c r="AJ11" s="71">
        <v>1.9409483671188354</v>
      </c>
      <c r="AK11" s="70">
        <v>19098158.977217</v>
      </c>
      <c r="AL11" s="72">
        <f t="shared" si="11"/>
        <v>0.35719190981495941</v>
      </c>
      <c r="AM11" s="73">
        <f t="shared" si="2"/>
        <v>0.35719190981495941</v>
      </c>
      <c r="AN11" s="254">
        <f t="shared" si="22"/>
        <v>0.1465952002852958</v>
      </c>
      <c r="AO11" s="29">
        <v>1997</v>
      </c>
      <c r="AP11" s="70">
        <v>11010098.8686783</v>
      </c>
      <c r="AQ11" s="70">
        <v>816622.01462417585</v>
      </c>
      <c r="AR11" s="35">
        <v>2265.5145584679722</v>
      </c>
      <c r="AS11" s="71">
        <v>1.768638014793396</v>
      </c>
      <c r="AT11" s="70">
        <v>14710996.315179899</v>
      </c>
      <c r="AU11" s="72">
        <f t="shared" si="12"/>
        <v>8.1621272305693479E-2</v>
      </c>
      <c r="AV11" s="73">
        <f t="shared" si="3"/>
        <v>7.8713882039514113E-2</v>
      </c>
      <c r="AW11" s="16">
        <v>1997</v>
      </c>
      <c r="AX11" s="70">
        <v>3552266.3526048101</v>
      </c>
      <c r="AY11" s="70">
        <v>87085.91617180052</v>
      </c>
      <c r="AZ11" s="35">
        <v>2305.3448049768399</v>
      </c>
      <c r="BA11" s="71">
        <v>2.0495259761810303</v>
      </c>
      <c r="BB11" s="70">
        <v>14027040.516325699</v>
      </c>
      <c r="BC11" s="72">
        <f t="shared" si="13"/>
        <v>0.1164244236463965</v>
      </c>
      <c r="BD11" s="73">
        <f t="shared" si="14"/>
        <v>0.11104176708275373</v>
      </c>
      <c r="BE11" s="29">
        <v>1997</v>
      </c>
      <c r="BF11" s="70">
        <v>9246385.5913834497</v>
      </c>
      <c r="BG11" s="70">
        <v>418772.38802671019</v>
      </c>
      <c r="BH11" s="35">
        <v>2316.6961635656721</v>
      </c>
      <c r="BI11" s="71">
        <v>1.492402195930481</v>
      </c>
      <c r="BJ11" s="70">
        <v>1669123.0342782601</v>
      </c>
      <c r="BK11" s="72">
        <f t="shared" si="15"/>
        <v>0.45324511337849555</v>
      </c>
      <c r="BL11" s="73">
        <f t="shared" si="4"/>
        <v>0.43602678404399542</v>
      </c>
      <c r="BM11" s="16">
        <v>1997</v>
      </c>
      <c r="BN11" s="70">
        <v>8292923.0479250997</v>
      </c>
      <c r="BO11" s="70">
        <v>1213964.3391704326</v>
      </c>
      <c r="BP11" s="35">
        <v>2363.5122028801029</v>
      </c>
      <c r="BQ11" s="71">
        <v>1.5219955444335938</v>
      </c>
      <c r="BR11" s="70">
        <v>5717889.8999857297</v>
      </c>
      <c r="BS11" s="72">
        <f t="shared" si="16"/>
        <v>1.1400519618508185E-2</v>
      </c>
      <c r="BT11" s="72">
        <f t="shared" si="17"/>
        <v>1.1212852023969579E-2</v>
      </c>
      <c r="BU11" s="29">
        <v>1997</v>
      </c>
      <c r="BV11" s="70">
        <v>4211990.5444552545</v>
      </c>
      <c r="BW11" s="70">
        <v>393357.19964788767</v>
      </c>
      <c r="BX11" s="35">
        <v>2432.0754862369672</v>
      </c>
      <c r="BY11" s="71">
        <v>1.695692777633667</v>
      </c>
      <c r="BZ11" s="70">
        <v>14044420.3480662</v>
      </c>
      <c r="CA11" s="72">
        <f t="shared" si="18"/>
        <v>1.8198900070407083E-2</v>
      </c>
      <c r="CB11" s="73">
        <f t="shared" si="19"/>
        <v>1.7745932094054433E-2</v>
      </c>
      <c r="CC11" s="16">
        <v>1997</v>
      </c>
      <c r="CD11" s="70">
        <v>29149960.880729213</v>
      </c>
      <c r="CE11" s="70">
        <v>1747467.1842026964</v>
      </c>
      <c r="CF11" s="35">
        <v>2182.8655524043966</v>
      </c>
      <c r="CG11" s="71">
        <v>1.966255784034729</v>
      </c>
      <c r="CH11" s="70">
        <v>117687164.24539706</v>
      </c>
      <c r="CI11" s="72">
        <f t="shared" si="20"/>
        <v>1.6637320110941333E-2</v>
      </c>
      <c r="CJ11" s="73">
        <f t="shared" si="5"/>
        <v>1.6283169698521859E-2</v>
      </c>
    </row>
    <row r="12" spans="1:91" ht="16" x14ac:dyDescent="0.5">
      <c r="A12" s="12">
        <v>1998</v>
      </c>
      <c r="B12" s="70">
        <v>83335201.718851507</v>
      </c>
      <c r="C12" s="70">
        <v>5659811.1708233617</v>
      </c>
      <c r="D12" s="35">
        <v>2305.7740840620436</v>
      </c>
      <c r="E12" s="35">
        <v>13050245918.36936</v>
      </c>
      <c r="F12" s="71">
        <v>1.7264147996902466</v>
      </c>
      <c r="G12" s="70">
        <v>203819886.65356699</v>
      </c>
      <c r="H12" s="222">
        <v>1.0465959150488329</v>
      </c>
      <c r="I12" s="222">
        <v>1.0105201077725861</v>
      </c>
      <c r="J12" s="72">
        <f t="shared" si="0"/>
        <v>4.7986563108522381E-2</v>
      </c>
      <c r="K12" s="72">
        <f t="shared" si="6"/>
        <v>3.5430340398647578E-2</v>
      </c>
      <c r="L12" s="73">
        <f t="shared" si="1"/>
        <v>3.6038136683389808E-2</v>
      </c>
      <c r="M12" s="12">
        <v>1998</v>
      </c>
      <c r="N12" s="70">
        <v>67814190.5065725</v>
      </c>
      <c r="O12" s="70">
        <v>5563234.1708233617</v>
      </c>
      <c r="P12" s="35">
        <v>2283.5033089012259</v>
      </c>
      <c r="Q12" s="222">
        <v>1.7190289497375488</v>
      </c>
      <c r="R12" s="70">
        <v>183190926.23129249</v>
      </c>
      <c r="S12" s="222">
        <v>1.0518430378575707</v>
      </c>
      <c r="T12" s="222">
        <v>1.0117047673588624</v>
      </c>
      <c r="U12" s="72">
        <f t="shared" si="21"/>
        <v>3.5208517030238778E-2</v>
      </c>
      <c r="V12" s="72">
        <f t="shared" si="7"/>
        <v>2.5485748644321168E-2</v>
      </c>
      <c r="W12" s="73">
        <f t="shared" si="8"/>
        <v>2.5930842235806776E-2</v>
      </c>
      <c r="X12" s="29">
        <v>1998</v>
      </c>
      <c r="Y12" s="70">
        <v>3105560.7471972019</v>
      </c>
      <c r="Z12" s="70">
        <v>696889.07650323503</v>
      </c>
      <c r="AA12" s="35">
        <v>2326.4749747307692</v>
      </c>
      <c r="AB12" s="71">
        <v>1.3294726610183716</v>
      </c>
      <c r="AC12" s="70">
        <v>6233860.9689905597</v>
      </c>
      <c r="AD12" s="247">
        <f t="shared" si="9"/>
        <v>1.4931805074469709E-2</v>
      </c>
      <c r="AE12" s="101">
        <f t="shared" si="10"/>
        <v>1.463295163497033E-2</v>
      </c>
      <c r="AF12" s="29">
        <v>1998</v>
      </c>
      <c r="AG12" s="70">
        <v>15049434.615560301</v>
      </c>
      <c r="AH12" s="70">
        <v>96577</v>
      </c>
      <c r="AI12" s="35">
        <v>2437.6099476721952</v>
      </c>
      <c r="AJ12" s="71">
        <v>1.9651663303375244</v>
      </c>
      <c r="AK12" s="70">
        <v>20628960.4222745</v>
      </c>
      <c r="AL12" s="72">
        <f t="shared" si="11"/>
        <v>0.35675335471606195</v>
      </c>
      <c r="AM12" s="73">
        <f t="shared" si="2"/>
        <v>0.35675335471606195</v>
      </c>
      <c r="AN12" s="254">
        <f t="shared" si="22"/>
        <v>0.14698276713890937</v>
      </c>
      <c r="AO12" s="29">
        <v>1998</v>
      </c>
      <c r="AP12" s="70">
        <v>10956999.034460699</v>
      </c>
      <c r="AQ12" s="70">
        <v>805586.31254729151</v>
      </c>
      <c r="AR12" s="35">
        <v>2303.2742004247966</v>
      </c>
      <c r="AS12" s="71">
        <v>1.7427928447723389</v>
      </c>
      <c r="AT12" s="70">
        <v>15556343.6734227</v>
      </c>
      <c r="AU12" s="72">
        <f t="shared" si="12"/>
        <v>7.8974657365028011E-2</v>
      </c>
      <c r="AV12" s="73">
        <f t="shared" si="3"/>
        <v>7.6654331005023876E-2</v>
      </c>
      <c r="AW12" s="16">
        <v>1998</v>
      </c>
      <c r="AX12" s="70">
        <v>3792906.6945957402</v>
      </c>
      <c r="AY12" s="70">
        <v>75262.358715143302</v>
      </c>
      <c r="AZ12" s="35">
        <v>2399.6481532480971</v>
      </c>
      <c r="BA12" s="71">
        <v>2.0087459087371826</v>
      </c>
      <c r="BB12" s="70">
        <v>15044112.030677</v>
      </c>
      <c r="BC12" s="72">
        <f t="shared" si="13"/>
        <v>0.12124960074915767</v>
      </c>
      <c r="BD12" s="73">
        <f t="shared" si="14"/>
        <v>0.11662135845780108</v>
      </c>
      <c r="BE12" s="29">
        <v>1998</v>
      </c>
      <c r="BF12" s="70">
        <v>9106326.9461616483</v>
      </c>
      <c r="BG12" s="70">
        <v>454794.66582673666</v>
      </c>
      <c r="BH12" s="35">
        <v>2316.9321469512497</v>
      </c>
      <c r="BI12" s="71">
        <v>1.4961427450180054</v>
      </c>
      <c r="BJ12" s="70">
        <v>1725986.6269961698</v>
      </c>
      <c r="BK12" s="72">
        <f t="shared" si="15"/>
        <v>0.42350644895040873</v>
      </c>
      <c r="BL12" s="73">
        <f t="shared" si="4"/>
        <v>0.41023332572247151</v>
      </c>
      <c r="BM12" s="16">
        <v>1998</v>
      </c>
      <c r="BN12" s="70">
        <v>8696269.6285198797</v>
      </c>
      <c r="BO12" s="70">
        <v>1256297.8709204106</v>
      </c>
      <c r="BP12" s="35">
        <v>2425.3302741909611</v>
      </c>
      <c r="BQ12" s="71">
        <v>1.5218650102615356</v>
      </c>
      <c r="BR12" s="70">
        <v>6246069.8587575899</v>
      </c>
      <c r="BS12" s="72">
        <f t="shared" si="16"/>
        <v>1.1172856235426609E-2</v>
      </c>
      <c r="BT12" s="72">
        <f t="shared" si="17"/>
        <v>1.1021417590651223E-2</v>
      </c>
      <c r="BU12" s="29">
        <v>1998</v>
      </c>
      <c r="BV12" s="70">
        <v>4560778.3223506566</v>
      </c>
      <c r="BW12" s="70">
        <v>410544.3409765127</v>
      </c>
      <c r="BX12" s="35">
        <v>2483.4977162116124</v>
      </c>
      <c r="BY12" s="71">
        <v>1.6562631130218506</v>
      </c>
      <c r="BZ12" s="70">
        <v>15145820.396256901</v>
      </c>
      <c r="CA12" s="72">
        <f t="shared" si="18"/>
        <v>1.865789082550354E-2</v>
      </c>
      <c r="CB12" s="73">
        <f t="shared" si="19"/>
        <v>1.8275222091734818E-2</v>
      </c>
      <c r="CC12" s="16">
        <v>1998</v>
      </c>
      <c r="CD12" s="70">
        <v>30648553.92931053</v>
      </c>
      <c r="CE12" s="70">
        <v>1782661.2271046236</v>
      </c>
      <c r="CF12" s="35">
        <v>2228.5727030740513</v>
      </c>
      <c r="CG12" s="71">
        <v>1.9999794960021973</v>
      </c>
      <c r="CH12" s="70">
        <v>123238732.67619115</v>
      </c>
      <c r="CI12" s="72">
        <f t="shared" si="20"/>
        <v>1.6579434007568634E-2</v>
      </c>
      <c r="CJ12" s="73">
        <f t="shared" si="5"/>
        <v>1.6288716798996575E-2</v>
      </c>
    </row>
    <row r="13" spans="1:91" ht="16" x14ac:dyDescent="0.5">
      <c r="A13" s="12">
        <v>1999</v>
      </c>
      <c r="B13" s="70">
        <v>83670443.198898807</v>
      </c>
      <c r="C13" s="70">
        <v>5586150.4760836866</v>
      </c>
      <c r="D13" s="35">
        <v>2283.1192854919173</v>
      </c>
      <c r="E13" s="35">
        <v>12753847883.60652</v>
      </c>
      <c r="F13" s="71">
        <v>1.7405843734741211</v>
      </c>
      <c r="G13" s="70">
        <v>212141934.63055101</v>
      </c>
      <c r="H13" s="222">
        <v>0.99026683987645525</v>
      </c>
      <c r="I13" s="222">
        <v>0.97468930697611644</v>
      </c>
      <c r="J13" s="72">
        <f t="shared" si="0"/>
        <v>4.7816200996601707E-2</v>
      </c>
      <c r="K13" s="72">
        <f t="shared" si="6"/>
        <v>3.6112102389783636E-2</v>
      </c>
      <c r="L13" s="73">
        <f t="shared" si="1"/>
        <v>3.63908174620034E-2</v>
      </c>
      <c r="M13" s="12">
        <v>1999</v>
      </c>
      <c r="N13" s="70">
        <v>67732141.501956493</v>
      </c>
      <c r="O13" s="70">
        <v>5501933.4760836875</v>
      </c>
      <c r="P13" s="35">
        <v>2266.8874188604705</v>
      </c>
      <c r="Q13" s="222">
        <v>1.7322431802749634</v>
      </c>
      <c r="R13" s="70">
        <v>190360580.95766458</v>
      </c>
      <c r="S13" s="222">
        <v>0.98915315656061731</v>
      </c>
      <c r="T13" s="222">
        <v>0.97179321812365771</v>
      </c>
      <c r="U13" s="72">
        <f t="shared" si="21"/>
        <v>3.4924757400118689E-2</v>
      </c>
      <c r="V13" s="72">
        <f t="shared" si="7"/>
        <v>2.5870999332353779E-2</v>
      </c>
      <c r="W13" s="73">
        <f t="shared" si="8"/>
        <v>2.6075648082872216E-2</v>
      </c>
      <c r="X13" s="29">
        <v>1999</v>
      </c>
      <c r="Y13" s="70">
        <v>3049057.504011286</v>
      </c>
      <c r="Z13" s="70">
        <v>690307.53239270137</v>
      </c>
      <c r="AA13" s="35">
        <v>2310.320030943753</v>
      </c>
      <c r="AB13" s="71">
        <v>1.3281863927841187</v>
      </c>
      <c r="AC13" s="70">
        <v>6268655.1486182995</v>
      </c>
      <c r="AD13" s="247">
        <f t="shared" si="9"/>
        <v>1.4781264688111183E-2</v>
      </c>
      <c r="AE13" s="101">
        <f t="shared" si="10"/>
        <v>1.4845887919454497E-2</v>
      </c>
      <c r="AF13" s="29">
        <v>1999</v>
      </c>
      <c r="AG13" s="70">
        <v>16773228.714820802</v>
      </c>
      <c r="AH13" s="70">
        <v>84217</v>
      </c>
      <c r="AI13" s="35">
        <v>2418.2378454548875</v>
      </c>
      <c r="AJ13" s="71">
        <v>1.9885331392288208</v>
      </c>
      <c r="AK13" s="70">
        <v>21781353.672886398</v>
      </c>
      <c r="AL13" s="72">
        <f t="shared" si="11"/>
        <v>0.39317151895829039</v>
      </c>
      <c r="AM13" s="73">
        <f t="shared" si="2"/>
        <v>0.39317151895829039</v>
      </c>
      <c r="AN13" s="254">
        <f t="shared" si="22"/>
        <v>0.17088002265255284</v>
      </c>
      <c r="AO13" s="29">
        <v>1999</v>
      </c>
      <c r="AP13" s="70">
        <v>10992427.742409799</v>
      </c>
      <c r="AQ13" s="70">
        <v>734046.59138481098</v>
      </c>
      <c r="AR13" s="35">
        <v>2281.9210601929067</v>
      </c>
      <c r="AS13" s="71">
        <v>1.7198195457458496</v>
      </c>
      <c r="AT13" s="70">
        <v>15866430.6043953</v>
      </c>
      <c r="AU13" s="72">
        <f t="shared" si="12"/>
        <v>8.2113194748295773E-2</v>
      </c>
      <c r="AV13" s="73">
        <f t="shared" si="3"/>
        <v>8.2643263758300764E-2</v>
      </c>
      <c r="AW13" s="16">
        <v>1999</v>
      </c>
      <c r="AX13" s="70">
        <v>3505643.7286238801</v>
      </c>
      <c r="AY13" s="70">
        <v>72614.092056757712</v>
      </c>
      <c r="AZ13" s="35">
        <v>2387.0407493168154</v>
      </c>
      <c r="BA13" s="71">
        <v>1.9731365442276001</v>
      </c>
      <c r="BB13" s="70">
        <v>15620182.3275936</v>
      </c>
      <c r="BC13" s="72">
        <f t="shared" si="13"/>
        <v>0.11035722413530763</v>
      </c>
      <c r="BD13" s="73">
        <f t="shared" si="14"/>
        <v>0.1112878727915335</v>
      </c>
      <c r="BE13" s="29">
        <v>1999</v>
      </c>
      <c r="BF13" s="70">
        <v>7906391.9650429999</v>
      </c>
      <c r="BG13" s="70">
        <v>368616.47025151609</v>
      </c>
      <c r="BH13" s="35">
        <v>2280.8035353160285</v>
      </c>
      <c r="BI13" s="71">
        <v>1.4996258020401001</v>
      </c>
      <c r="BJ13" s="70">
        <v>1619090.17036447</v>
      </c>
      <c r="BK13" s="72">
        <f t="shared" si="15"/>
        <v>0.41581365455029029</v>
      </c>
      <c r="BL13" s="73">
        <f t="shared" si="4"/>
        <v>0.41868048219447729</v>
      </c>
      <c r="BM13" s="16">
        <v>1999</v>
      </c>
      <c r="BN13" s="70">
        <v>8474311.1876444686</v>
      </c>
      <c r="BO13" s="70">
        <v>1302327.8726497309</v>
      </c>
      <c r="BP13" s="35">
        <v>2409.8557006403694</v>
      </c>
      <c r="BQ13" s="71">
        <v>1.5222609043121338</v>
      </c>
      <c r="BR13" s="70">
        <v>6654779.8026969908</v>
      </c>
      <c r="BS13" s="72">
        <f t="shared" si="16"/>
        <v>1.0472297475815287E-2</v>
      </c>
      <c r="BT13" s="72">
        <f t="shared" si="17"/>
        <v>1.0503180140215484E-2</v>
      </c>
      <c r="BU13" s="29">
        <v>1999</v>
      </c>
      <c r="BV13" s="70">
        <v>4805163.3710077442</v>
      </c>
      <c r="BW13" s="70">
        <v>402592.90416047687</v>
      </c>
      <c r="BX13" s="35">
        <v>2464.7117027850663</v>
      </c>
      <c r="BY13" s="71">
        <v>1.6217367649078369</v>
      </c>
      <c r="BZ13" s="70">
        <v>15697423.0287914</v>
      </c>
      <c r="CA13" s="72">
        <f t="shared" si="18"/>
        <v>1.993044942911007E-2</v>
      </c>
      <c r="CB13" s="73">
        <f t="shared" si="19"/>
        <v>2.0019767993363261E-2</v>
      </c>
      <c r="CC13" s="16">
        <v>1999</v>
      </c>
      <c r="CD13" s="70">
        <v>31420632.581672247</v>
      </c>
      <c r="CE13" s="70">
        <v>1868285.3384992357</v>
      </c>
      <c r="CF13" s="35">
        <v>2209.7281528175617</v>
      </c>
      <c r="CG13" s="71">
        <v>2.0335590839385986</v>
      </c>
      <c r="CH13" s="70">
        <v>128634019.875205</v>
      </c>
      <c r="CI13" s="72">
        <f t="shared" si="20"/>
        <v>1.6155303730913957E-2</v>
      </c>
      <c r="CJ13" s="73">
        <f t="shared" si="5"/>
        <v>1.6217088547888687E-2</v>
      </c>
    </row>
    <row r="14" spans="1:91" ht="16" x14ac:dyDescent="0.5">
      <c r="A14" s="12">
        <v>2000</v>
      </c>
      <c r="B14" s="70">
        <v>87739354.758178309</v>
      </c>
      <c r="C14" s="70">
        <v>5686644.7901829034</v>
      </c>
      <c r="D14" s="35">
        <v>2275.327949294986</v>
      </c>
      <c r="E14" s="35">
        <v>12938981828.815882</v>
      </c>
      <c r="F14" s="71">
        <v>1.7544926404953003</v>
      </c>
      <c r="G14" s="70">
        <v>221257864.15638</v>
      </c>
      <c r="H14" s="222">
        <v>0.99969941792986194</v>
      </c>
      <c r="I14" s="222">
        <v>0.97839812421639916</v>
      </c>
      <c r="J14" s="72">
        <f t="shared" si="0"/>
        <v>4.8765570121607947E-2</v>
      </c>
      <c r="K14" s="72">
        <f t="shared" si="6"/>
        <v>3.6510194874903742E-2</v>
      </c>
      <c r="L14" s="73">
        <f t="shared" si="1"/>
        <v>3.6893496981015156E-2</v>
      </c>
      <c r="M14" s="12">
        <v>2000</v>
      </c>
      <c r="N14" s="70">
        <v>71117854.208110124</v>
      </c>
      <c r="O14" s="70">
        <v>5600547.7901829034</v>
      </c>
      <c r="P14" s="35">
        <v>2263.0236883302618</v>
      </c>
      <c r="Q14" s="222">
        <v>1.7451951503753662</v>
      </c>
      <c r="R14" s="70">
        <v>198096113.35824981</v>
      </c>
      <c r="S14" s="222">
        <v>0.99966427333825492</v>
      </c>
      <c r="T14" s="222">
        <v>0.97587239438157358</v>
      </c>
      <c r="U14" s="72">
        <f t="shared" si="21"/>
        <v>3.5706597043562945E-2</v>
      </c>
      <c r="V14" s="72">
        <f t="shared" si="7"/>
        <v>2.6217419165541635E-2</v>
      </c>
      <c r="W14" s="73">
        <f t="shared" si="8"/>
        <v>2.6499955477200292E-2</v>
      </c>
      <c r="X14" s="29">
        <v>2000</v>
      </c>
      <c r="Y14" s="70">
        <v>3298307.9437889573</v>
      </c>
      <c r="Z14" s="70">
        <v>698696.67811085843</v>
      </c>
      <c r="AA14" s="35">
        <v>2294.6953330941642</v>
      </c>
      <c r="AB14" s="71">
        <v>1.3270813226699829</v>
      </c>
      <c r="AC14" s="70">
        <v>6444668.2493299404</v>
      </c>
      <c r="AD14" s="247">
        <f t="shared" si="9"/>
        <v>1.5771181348361234E-2</v>
      </c>
      <c r="AE14" s="101">
        <f t="shared" si="10"/>
        <v>1.5773299768651425E-2</v>
      </c>
      <c r="AF14" s="29">
        <v>2000</v>
      </c>
      <c r="AG14" s="70">
        <v>17215836.3151097</v>
      </c>
      <c r="AH14" s="70">
        <v>86097</v>
      </c>
      <c r="AI14" s="35">
        <v>2468.3154206236354</v>
      </c>
      <c r="AJ14" s="71">
        <v>2.0110118389129639</v>
      </c>
      <c r="AK14" s="70">
        <v>23161750.798130199</v>
      </c>
      <c r="AL14" s="72">
        <f t="shared" si="11"/>
        <v>0.38016260859515477</v>
      </c>
      <c r="AM14" s="73">
        <f t="shared" si="2"/>
        <v>0.38016260859515477</v>
      </c>
      <c r="AN14" s="254">
        <f t="shared" si="22"/>
        <v>0.16558603202036967</v>
      </c>
      <c r="AO14" s="29">
        <v>2000</v>
      </c>
      <c r="AP14" s="70">
        <v>11665631.9099754</v>
      </c>
      <c r="AQ14" s="70">
        <v>732997.06323934591</v>
      </c>
      <c r="AR14" s="35">
        <v>2286.0284296032696</v>
      </c>
      <c r="AS14" s="71">
        <v>1.6996141672134399</v>
      </c>
      <c r="AT14" s="70">
        <v>16223468.0833716</v>
      </c>
      <c r="AU14" s="72">
        <f t="shared" si="12"/>
        <v>8.6410091072847861E-2</v>
      </c>
      <c r="AV14" s="73">
        <f t="shared" si="3"/>
        <v>8.6427211643615207E-2</v>
      </c>
      <c r="AW14" s="16">
        <v>2000</v>
      </c>
      <c r="AX14" s="70">
        <v>3581950.4219953101</v>
      </c>
      <c r="AY14" s="70">
        <v>63543.798862335228</v>
      </c>
      <c r="AZ14" s="35">
        <v>2343.9749216446676</v>
      </c>
      <c r="BA14" s="71">
        <v>1.9424500465393066</v>
      </c>
      <c r="BB14" s="70">
        <v>16120761.821113599</v>
      </c>
      <c r="BC14" s="72">
        <f t="shared" si="13"/>
        <v>0.11437107663072806</v>
      </c>
      <c r="BD14" s="73">
        <f t="shared" si="14"/>
        <v>0.11440065143126293</v>
      </c>
      <c r="BE14" s="29">
        <v>2000</v>
      </c>
      <c r="BF14" s="70">
        <v>7552768.4527300699</v>
      </c>
      <c r="BG14" s="70">
        <v>375561.70895146695</v>
      </c>
      <c r="BH14" s="35">
        <v>2254.0559890196396</v>
      </c>
      <c r="BI14" s="71">
        <v>1.5028493404388428</v>
      </c>
      <c r="BJ14" s="70">
        <v>1716266.8030869199</v>
      </c>
      <c r="BK14" s="72">
        <f t="shared" si="15"/>
        <v>0.38161901683694421</v>
      </c>
      <c r="BL14" s="73">
        <f t="shared" si="4"/>
        <v>0.38169975432607617</v>
      </c>
      <c r="BM14" s="16">
        <v>2000</v>
      </c>
      <c r="BN14" s="70">
        <v>8760766.4233502094</v>
      </c>
      <c r="BO14" s="70">
        <v>1314518.7657794792</v>
      </c>
      <c r="BP14" s="35">
        <v>2411.2914407282601</v>
      </c>
      <c r="BQ14" s="71">
        <v>1.5231835842132568</v>
      </c>
      <c r="BR14" s="70">
        <v>7023802.53627807</v>
      </c>
      <c r="BS14" s="72">
        <f t="shared" si="16"/>
        <v>1.0588060105858674E-2</v>
      </c>
      <c r="BT14" s="72">
        <f t="shared" si="17"/>
        <v>1.0589020077919946E-2</v>
      </c>
      <c r="BU14" s="29">
        <v>2000</v>
      </c>
      <c r="BV14" s="70">
        <v>5307547.5364415348</v>
      </c>
      <c r="BW14" s="70">
        <v>412007.00867444818</v>
      </c>
      <c r="BX14" s="35">
        <v>2458.8865747810255</v>
      </c>
      <c r="BY14" s="71">
        <v>1.5918430089950562</v>
      </c>
      <c r="BZ14" s="70">
        <v>16313302.931616699</v>
      </c>
      <c r="CA14" s="72">
        <f t="shared" si="18"/>
        <v>2.1642187039619322E-2</v>
      </c>
      <c r="CB14" s="73">
        <f t="shared" si="19"/>
        <v>2.1645166747176686E-2</v>
      </c>
      <c r="CC14" s="16">
        <v>2000</v>
      </c>
      <c r="CD14" s="70">
        <v>32875120.829660561</v>
      </c>
      <c r="CE14" s="70">
        <v>1936669.1080389689</v>
      </c>
      <c r="CF14" s="35">
        <v>2207.3659686238193</v>
      </c>
      <c r="CG14" s="71">
        <v>2.0669679641723633</v>
      </c>
      <c r="CH14" s="70">
        <v>134253842.93345284</v>
      </c>
      <c r="CI14" s="72">
        <f t="shared" si="20"/>
        <v>1.6107261887703787E-2</v>
      </c>
      <c r="CJ14" s="73">
        <f t="shared" si="5"/>
        <v>1.6109154989767845E-2</v>
      </c>
    </row>
    <row r="15" spans="1:91" ht="16" x14ac:dyDescent="0.5">
      <c r="A15" s="12">
        <v>2001</v>
      </c>
      <c r="B15" s="70">
        <v>90657867.568728104</v>
      </c>
      <c r="C15" s="70">
        <v>5758729.1617094614</v>
      </c>
      <c r="D15" s="35">
        <v>2247.7552659578364</v>
      </c>
      <c r="E15" s="35">
        <v>12944213798.457399</v>
      </c>
      <c r="F15" s="71">
        <v>1.7681317329406738</v>
      </c>
      <c r="G15" s="70">
        <v>230219949.51666901</v>
      </c>
      <c r="H15" s="222">
        <v>0.99497744813006694</v>
      </c>
      <c r="I15" s="222">
        <v>0.97725363284069522</v>
      </c>
      <c r="J15" s="72">
        <f t="shared" si="0"/>
        <v>4.9416524673421079E-2</v>
      </c>
      <c r="K15" s="72">
        <f t="shared" si="6"/>
        <v>3.693497255443149E-2</v>
      </c>
      <c r="L15" s="73">
        <f t="shared" si="1"/>
        <v>3.725828691452774E-2</v>
      </c>
      <c r="M15" s="12">
        <v>2001</v>
      </c>
      <c r="N15" s="70">
        <v>73554375.957339108</v>
      </c>
      <c r="O15" s="70">
        <v>5665518.1617094614</v>
      </c>
      <c r="P15" s="35">
        <v>2234.9611288700935</v>
      </c>
      <c r="Q15" s="222">
        <v>1.7578777074813843</v>
      </c>
      <c r="R15" s="70">
        <v>205182746.51147971</v>
      </c>
      <c r="S15" s="222">
        <v>0.99436457666348599</v>
      </c>
      <c r="T15" s="222">
        <v>0.97447803195864824</v>
      </c>
      <c r="U15" s="72">
        <f t="shared" si="21"/>
        <v>3.6375838100493239E-2</v>
      </c>
      <c r="V15" s="72">
        <f t="shared" si="7"/>
        <v>2.6664687045242275E-2</v>
      </c>
      <c r="W15" s="73">
        <f t="shared" si="8"/>
        <v>2.6905479672502439E-2</v>
      </c>
      <c r="X15" s="29">
        <v>2001</v>
      </c>
      <c r="Y15" s="70">
        <v>3439418.296363289</v>
      </c>
      <c r="Z15" s="70">
        <v>679462.63735008542</v>
      </c>
      <c r="AA15" s="35">
        <v>2280.8763601765368</v>
      </c>
      <c r="AB15" s="71">
        <v>1.3261569738388062</v>
      </c>
      <c r="AC15" s="70">
        <v>6498164.5325202001</v>
      </c>
      <c r="AD15" s="247">
        <f t="shared" si="9"/>
        <v>1.6735988202329573E-2</v>
      </c>
      <c r="AE15" s="101">
        <f t="shared" si="10"/>
        <v>1.677386344828808E-2</v>
      </c>
      <c r="AF15" s="29">
        <v>2001</v>
      </c>
      <c r="AG15" s="70">
        <v>17552712.310831401</v>
      </c>
      <c r="AH15" s="70">
        <v>93211</v>
      </c>
      <c r="AI15" s="35">
        <v>2428.2245937129737</v>
      </c>
      <c r="AJ15" s="71">
        <v>2.0325658321380615</v>
      </c>
      <c r="AK15" s="70">
        <v>25037203.005189303</v>
      </c>
      <c r="AL15" s="72">
        <f t="shared" si="11"/>
        <v>0.35891285461484568</v>
      </c>
      <c r="AM15" s="73">
        <f t="shared" si="2"/>
        <v>0.35891285461484568</v>
      </c>
      <c r="AN15" s="254">
        <f t="shared" si="22"/>
        <v>0.15651694584081535</v>
      </c>
      <c r="AO15" s="29">
        <v>2001</v>
      </c>
      <c r="AP15" s="70">
        <v>11746322.331969401</v>
      </c>
      <c r="AQ15" s="70">
        <v>731296.27555630531</v>
      </c>
      <c r="AR15" s="35">
        <v>2262.8927956188768</v>
      </c>
      <c r="AS15" s="71">
        <v>1.6820857524871826</v>
      </c>
      <c r="AT15" s="70">
        <v>16816624.293921299</v>
      </c>
      <c r="AU15" s="72">
        <f t="shared" si="12"/>
        <v>8.5986003736938391E-2</v>
      </c>
      <c r="AV15" s="73">
        <f t="shared" si="3"/>
        <v>8.627318569931007E-2</v>
      </c>
      <c r="AW15" s="16">
        <v>2001</v>
      </c>
      <c r="AX15" s="70">
        <v>3517893.5716689597</v>
      </c>
      <c r="AY15" s="70">
        <v>61318.960876427409</v>
      </c>
      <c r="AZ15" s="35">
        <v>2350.1655759546175</v>
      </c>
      <c r="BA15" s="71">
        <v>1.9164746999740601</v>
      </c>
      <c r="BB15" s="70">
        <v>16814606.314483602</v>
      </c>
      <c r="BC15" s="72">
        <f t="shared" si="13"/>
        <v>0.10990786638086332</v>
      </c>
      <c r="BD15" s="73">
        <f t="shared" si="14"/>
        <v>0.11038717795655263</v>
      </c>
      <c r="BE15" s="29">
        <v>2001</v>
      </c>
      <c r="BF15" s="70">
        <v>7774803.1580324592</v>
      </c>
      <c r="BG15" s="70">
        <v>404383.01224807056</v>
      </c>
      <c r="BH15" s="35">
        <v>2187.2578580257796</v>
      </c>
      <c r="BI15" s="71">
        <v>1.5058115720748901</v>
      </c>
      <c r="BJ15" s="70">
        <v>1708431.8981033501</v>
      </c>
      <c r="BK15" s="72">
        <f t="shared" si="15"/>
        <v>0.38734804411492951</v>
      </c>
      <c r="BL15" s="73">
        <f t="shared" si="4"/>
        <v>0.38872959986275513</v>
      </c>
      <c r="BM15" s="16">
        <v>2001</v>
      </c>
      <c r="BN15" s="70">
        <v>8799351.43398696</v>
      </c>
      <c r="BO15" s="70">
        <v>1348836.5697400607</v>
      </c>
      <c r="BP15" s="35">
        <v>2406.8693453783949</v>
      </c>
      <c r="BQ15" s="71">
        <v>1.5246340036392212</v>
      </c>
      <c r="BR15" s="70">
        <v>7522912.6897800798</v>
      </c>
      <c r="BS15" s="72">
        <f t="shared" si="16"/>
        <v>1.0251440595826205E-2</v>
      </c>
      <c r="BT15" s="72">
        <f t="shared" si="17"/>
        <v>1.0267094879142766E-2</v>
      </c>
      <c r="BU15" s="29">
        <v>2001</v>
      </c>
      <c r="BV15" s="70">
        <v>5657928.7413064018</v>
      </c>
      <c r="BW15" s="70">
        <v>416573.09151145682</v>
      </c>
      <c r="BX15" s="35">
        <v>2438.6106674068451</v>
      </c>
      <c r="BY15" s="71">
        <v>1.5663506984710693</v>
      </c>
      <c r="BZ15" s="70">
        <v>16818594.557192199</v>
      </c>
      <c r="CA15" s="72">
        <f t="shared" si="18"/>
        <v>2.2965045500975664E-2</v>
      </c>
      <c r="CB15" s="73">
        <f t="shared" si="19"/>
        <v>2.3018318549873011E-2</v>
      </c>
      <c r="CC15" s="16">
        <v>2001</v>
      </c>
      <c r="CD15" s="70">
        <v>34495813.376802437</v>
      </c>
      <c r="CE15" s="70">
        <v>1945617.92047533</v>
      </c>
      <c r="CF15" s="35">
        <v>2163.3213336105755</v>
      </c>
      <c r="CG15" s="71">
        <v>2.1001791954040527</v>
      </c>
      <c r="CH15" s="70">
        <v>139003412.22547945</v>
      </c>
      <c r="CI15" s="72">
        <f t="shared" si="20"/>
        <v>1.6692629929075907E-2</v>
      </c>
      <c r="CJ15" s="73">
        <f t="shared" si="5"/>
        <v>1.6725680239163241E-2</v>
      </c>
    </row>
    <row r="16" spans="1:91" ht="16" x14ac:dyDescent="0.5">
      <c r="A16" s="12">
        <v>2002</v>
      </c>
      <c r="B16" s="70">
        <v>93697793.484097898</v>
      </c>
      <c r="C16" s="70">
        <v>5868252.4966280367</v>
      </c>
      <c r="D16" s="35">
        <v>2256.2939046209099</v>
      </c>
      <c r="E16" s="35">
        <v>13240502338.918276</v>
      </c>
      <c r="F16" s="71">
        <v>1.7814934253692627</v>
      </c>
      <c r="G16" s="70">
        <v>239534668.62039</v>
      </c>
      <c r="H16" s="222">
        <v>0.99161770325246068</v>
      </c>
      <c r="I16" s="222">
        <v>0.97803546036389943</v>
      </c>
      <c r="J16" s="72">
        <f t="shared" si="0"/>
        <v>4.9520001376167994E-2</v>
      </c>
      <c r="K16" s="72">
        <f t="shared" si="6"/>
        <v>3.6929579030739915E-2</v>
      </c>
      <c r="L16" s="73">
        <f t="shared" si="1"/>
        <v>3.7177377238132775E-2</v>
      </c>
      <c r="M16" s="12">
        <v>2002</v>
      </c>
      <c r="N16" s="70">
        <v>76310130.130055591</v>
      </c>
      <c r="O16" s="70">
        <v>5768563.4966280367</v>
      </c>
      <c r="P16" s="35">
        <v>2241.6753373762126</v>
      </c>
      <c r="Q16" s="222">
        <v>1.7702834606170654</v>
      </c>
      <c r="R16" s="70">
        <v>212047885.27228341</v>
      </c>
      <c r="S16" s="222">
        <v>0.99053114502358097</v>
      </c>
      <c r="T16" s="222">
        <v>0.97518829901851201</v>
      </c>
      <c r="U16" s="72">
        <f t="shared" si="21"/>
        <v>3.6758575357934267E-2</v>
      </c>
      <c r="V16" s="72">
        <f t="shared" si="7"/>
        <v>2.6886457872299877E-2</v>
      </c>
      <c r="W16" s="73">
        <f t="shared" si="8"/>
        <v>2.7073882283527584E-2</v>
      </c>
      <c r="X16" s="29">
        <v>2002</v>
      </c>
      <c r="Y16" s="70">
        <v>3625928.3614839301</v>
      </c>
      <c r="Z16" s="70">
        <v>688715.26270809898</v>
      </c>
      <c r="AA16" s="35">
        <v>2278.0038575673966</v>
      </c>
      <c r="AB16" s="71">
        <v>1.3254129886627197</v>
      </c>
      <c r="AC16" s="70">
        <v>6416104.8686995199</v>
      </c>
      <c r="AD16" s="247">
        <f t="shared" si="9"/>
        <v>1.7609353300884003E-2</v>
      </c>
      <c r="AE16" s="101">
        <f t="shared" si="10"/>
        <v>1.7676494917295432E-2</v>
      </c>
      <c r="AF16" s="29">
        <v>2002</v>
      </c>
      <c r="AG16" s="70">
        <v>17120272.668351002</v>
      </c>
      <c r="AH16" s="70">
        <v>99689</v>
      </c>
      <c r="AI16" s="35">
        <v>2455.1946300080613</v>
      </c>
      <c r="AJ16" s="71">
        <v>2.0531601905822754</v>
      </c>
      <c r="AK16" s="70">
        <v>27486783.3481066</v>
      </c>
      <c r="AL16" s="72">
        <f t="shared" si="11"/>
        <v>0.31924152691611701</v>
      </c>
      <c r="AM16" s="73">
        <f t="shared" si="2"/>
        <v>0.31924152691611701</v>
      </c>
      <c r="AN16" s="254">
        <f t="shared" si="22"/>
        <v>0.13941645422352186</v>
      </c>
      <c r="AO16" s="29">
        <v>2002</v>
      </c>
      <c r="AP16" s="70">
        <v>11919210.900751499</v>
      </c>
      <c r="AQ16" s="70">
        <v>749965.63855595549</v>
      </c>
      <c r="AR16" s="35">
        <v>2274.5231886229381</v>
      </c>
      <c r="AS16" s="71">
        <v>1.6671558618545532</v>
      </c>
      <c r="AT16" s="70">
        <v>17222080.7919387</v>
      </c>
      <c r="AU16" s="72">
        <f t="shared" si="12"/>
        <v>8.5281480769740056E-2</v>
      </c>
      <c r="AV16" s="73">
        <f t="shared" si="3"/>
        <v>8.5761532427419684E-2</v>
      </c>
      <c r="AW16" s="16">
        <v>2002</v>
      </c>
      <c r="AX16" s="70">
        <v>3526812.94316317</v>
      </c>
      <c r="AY16" s="70">
        <v>64145.475893326729</v>
      </c>
      <c r="AZ16" s="35">
        <v>2372.0459901112599</v>
      </c>
      <c r="BA16" s="71">
        <v>1.895033597946167</v>
      </c>
      <c r="BB16" s="70">
        <v>17513170.158527598</v>
      </c>
      <c r="BC16" s="72">
        <f t="shared" si="13"/>
        <v>0.10573363510996776</v>
      </c>
      <c r="BD16" s="73">
        <f t="shared" si="14"/>
        <v>0.10651105811330804</v>
      </c>
      <c r="BE16" s="29">
        <v>2002</v>
      </c>
      <c r="BF16" s="70">
        <v>7619357.9029826997</v>
      </c>
      <c r="BG16" s="70">
        <v>422712.25050007441</v>
      </c>
      <c r="BH16" s="35">
        <v>2201.2737809693053</v>
      </c>
      <c r="BI16" s="71">
        <v>1.5085111856460571</v>
      </c>
      <c r="BJ16" s="70">
        <v>1599773.2831405699</v>
      </c>
      <c r="BK16" s="72">
        <f t="shared" si="15"/>
        <v>0.38803652628688462</v>
      </c>
      <c r="BL16" s="73">
        <f t="shared" si="4"/>
        <v>0.39036932412579417</v>
      </c>
      <c r="BM16" s="16">
        <v>2002</v>
      </c>
      <c r="BN16" s="70">
        <v>8911731.3291333988</v>
      </c>
      <c r="BO16" s="70">
        <v>1397347.0126171317</v>
      </c>
      <c r="BP16" s="35">
        <v>2409.2595883794888</v>
      </c>
      <c r="BQ16" s="71">
        <v>1.526613712310791</v>
      </c>
      <c r="BR16" s="70">
        <v>7850073.7138127796</v>
      </c>
      <c r="BS16" s="72">
        <f t="shared" si="16"/>
        <v>9.9856593767332028E-3</v>
      </c>
      <c r="BT16" s="72">
        <f t="shared" si="17"/>
        <v>1.001134323071807E-2</v>
      </c>
      <c r="BU16" s="29">
        <v>2002</v>
      </c>
      <c r="BV16" s="70">
        <v>6371527.7685198365</v>
      </c>
      <c r="BW16" s="70">
        <v>439460.4250467965</v>
      </c>
      <c r="BX16" s="35">
        <v>2415.5540858976519</v>
      </c>
      <c r="BY16" s="71">
        <v>1.5450645685195923</v>
      </c>
      <c r="BZ16" s="70">
        <v>17542087.7578693</v>
      </c>
      <c r="CA16" s="72">
        <f t="shared" si="18"/>
        <v>2.4968312131300092E-2</v>
      </c>
      <c r="CB16" s="73">
        <f t="shared" si="19"/>
        <v>2.5065896916039148E-2</v>
      </c>
      <c r="CC16" s="16">
        <v>2002</v>
      </c>
      <c r="CD16" s="70">
        <v>35746047.970954128</v>
      </c>
      <c r="CE16" s="70">
        <v>1934863.7465631654</v>
      </c>
      <c r="CF16" s="35">
        <v>2174.0967586491106</v>
      </c>
      <c r="CG16" s="71">
        <v>2.1331663131713867</v>
      </c>
      <c r="CH16" s="70">
        <v>143904594.6982953</v>
      </c>
      <c r="CI16" s="72">
        <f t="shared" si="20"/>
        <v>1.692317402530414E-2</v>
      </c>
      <c r="CJ16" s="73">
        <f t="shared" si="5"/>
        <v>1.6979620250105756E-2</v>
      </c>
    </row>
    <row r="17" spans="1:94" ht="16" x14ac:dyDescent="0.5">
      <c r="A17" s="12">
        <v>2003</v>
      </c>
      <c r="B17" s="70">
        <v>98212306.186534598</v>
      </c>
      <c r="C17" s="70">
        <v>6098709.6697143288</v>
      </c>
      <c r="D17" s="35">
        <v>2240.641463343884</v>
      </c>
      <c r="E17" s="35">
        <v>13665021758.85821</v>
      </c>
      <c r="F17" s="71">
        <v>1.7945698499679565</v>
      </c>
      <c r="G17" s="70">
        <v>249850197.40518799</v>
      </c>
      <c r="H17" s="222">
        <v>0.97104749777542776</v>
      </c>
      <c r="I17" s="222">
        <v>0.98063142569713824</v>
      </c>
      <c r="J17" s="72">
        <f t="shared" si="0"/>
        <v>5.0035488518940699E-2</v>
      </c>
      <c r="K17" s="72">
        <f t="shared" si="6"/>
        <v>3.755348565223969E-2</v>
      </c>
      <c r="L17" s="73">
        <f t="shared" si="1"/>
        <v>3.7375068184380938E-2</v>
      </c>
      <c r="M17" s="12">
        <v>2003</v>
      </c>
      <c r="N17" s="70">
        <v>80133254.382760271</v>
      </c>
      <c r="O17" s="70">
        <v>5998815.6697143288</v>
      </c>
      <c r="P17" s="35">
        <v>2230.1433088657186</v>
      </c>
      <c r="Q17" s="222">
        <v>1.7824052572250366</v>
      </c>
      <c r="R17" s="70">
        <v>220188294.05364791</v>
      </c>
      <c r="S17" s="222">
        <v>0.96714726172309129</v>
      </c>
      <c r="T17" s="222">
        <v>0.97802225529824027</v>
      </c>
      <c r="U17" s="72">
        <f t="shared" si="21"/>
        <v>3.7249315758105341E-2</v>
      </c>
      <c r="V17" s="72">
        <f t="shared" si="7"/>
        <v>2.743250754782342E-2</v>
      </c>
      <c r="W17" s="73">
        <f t="shared" si="8"/>
        <v>2.7296346917935116E-2</v>
      </c>
      <c r="X17" s="29">
        <v>2003</v>
      </c>
      <c r="Y17" s="70">
        <v>3792623.6861694194</v>
      </c>
      <c r="Z17" s="70">
        <v>721459.53601376864</v>
      </c>
      <c r="AA17" s="35">
        <v>2268.9363781159568</v>
      </c>
      <c r="AB17" s="71">
        <v>1.324849009513855</v>
      </c>
      <c r="AC17" s="70">
        <v>6437871.8443218702</v>
      </c>
      <c r="AD17" s="247">
        <f t="shared" si="9"/>
        <v>1.7935868580035073E-2</v>
      </c>
      <c r="AE17" s="101">
        <f t="shared" si="10"/>
        <v>1.8177132395929271E-2</v>
      </c>
      <c r="AF17" s="29">
        <v>2003</v>
      </c>
      <c r="AG17" s="70">
        <v>17478988.515220601</v>
      </c>
      <c r="AH17" s="70">
        <v>99894</v>
      </c>
      <c r="AI17" s="35">
        <v>2475.1572764776793</v>
      </c>
      <c r="AJ17" s="71">
        <v>2.0727612972259521</v>
      </c>
      <c r="AK17" s="70">
        <v>29661903.3515401</v>
      </c>
      <c r="AL17" s="72">
        <f t="shared" si="11"/>
        <v>0.30598068412518925</v>
      </c>
      <c r="AM17" s="73">
        <f t="shared" si="2"/>
        <v>0.30598068412518925</v>
      </c>
      <c r="AN17" s="254">
        <f t="shared" si="22"/>
        <v>0.13579535210085852</v>
      </c>
      <c r="AO17" s="29">
        <v>2003</v>
      </c>
      <c r="AP17" s="70">
        <v>12156934.390134299</v>
      </c>
      <c r="AQ17" s="70">
        <v>779071.15945625503</v>
      </c>
      <c r="AR17" s="35">
        <v>2231.9007999521295</v>
      </c>
      <c r="AS17" s="71">
        <v>1.6547585725784302</v>
      </c>
      <c r="AT17" s="70">
        <v>17930913.805598602</v>
      </c>
      <c r="AU17" s="72">
        <f t="shared" si="12"/>
        <v>8.4530631765881228E-2</v>
      </c>
      <c r="AV17" s="73">
        <f t="shared" si="3"/>
        <v>8.621314277656339E-2</v>
      </c>
      <c r="AW17" s="16">
        <v>2003</v>
      </c>
      <c r="AX17" s="70">
        <v>3732131.7843417102</v>
      </c>
      <c r="AY17" s="70">
        <v>60542.199309171308</v>
      </c>
      <c r="AZ17" s="35">
        <v>2388.233867173381</v>
      </c>
      <c r="BA17" s="71">
        <v>1.8779815435409546</v>
      </c>
      <c r="BB17" s="70">
        <v>18268675.505674299</v>
      </c>
      <c r="BC17" s="72">
        <f t="shared" si="13"/>
        <v>0.10981520303385624</v>
      </c>
      <c r="BD17" s="73">
        <f t="shared" si="14"/>
        <v>0.11267645161946316</v>
      </c>
      <c r="BE17" s="29">
        <v>2003</v>
      </c>
      <c r="BF17" s="70">
        <v>7644943.9946376197</v>
      </c>
      <c r="BG17" s="70">
        <v>435304.11216237786</v>
      </c>
      <c r="BH17" s="35">
        <v>2216.506556029196</v>
      </c>
      <c r="BI17" s="71">
        <v>1.51094651222229</v>
      </c>
      <c r="BJ17" s="70">
        <v>1547057.8151195801</v>
      </c>
      <c r="BK17" s="72">
        <f t="shared" si="15"/>
        <v>0.39211382943921741</v>
      </c>
      <c r="BL17" s="73">
        <f t="shared" si="4"/>
        <v>0.40045324529281295</v>
      </c>
      <c r="BM17" s="16">
        <v>2003</v>
      </c>
      <c r="BN17" s="70">
        <v>9550081.58438644</v>
      </c>
      <c r="BO17" s="70">
        <v>1440099.1956523242</v>
      </c>
      <c r="BP17" s="35">
        <v>2387.9519441733423</v>
      </c>
      <c r="BQ17" s="71">
        <v>1.5291247367858887</v>
      </c>
      <c r="BR17" s="70">
        <v>8247427.8550592102</v>
      </c>
      <c r="BS17" s="72">
        <f t="shared" si="16"/>
        <v>1.0384189851119136E-2</v>
      </c>
      <c r="BT17" s="72">
        <f t="shared" si="17"/>
        <v>1.047827074444292E-2</v>
      </c>
      <c r="BU17" s="29">
        <v>2003</v>
      </c>
      <c r="BV17" s="70">
        <v>7158634.1283974554</v>
      </c>
      <c r="BW17" s="70">
        <v>464650.16277945501</v>
      </c>
      <c r="BX17" s="35">
        <v>2396.3473843927768</v>
      </c>
      <c r="BY17" s="71">
        <v>1.5278233289718628</v>
      </c>
      <c r="BZ17" s="70">
        <v>18819649.528974298</v>
      </c>
      <c r="CA17" s="72">
        <f t="shared" si="18"/>
        <v>2.6674576005832562E-2</v>
      </c>
      <c r="CB17" s="73">
        <f t="shared" si="19"/>
        <v>2.7042420169936368E-2</v>
      </c>
      <c r="CC17" s="16">
        <v>2003</v>
      </c>
      <c r="CD17" s="70">
        <v>37115344.633615531</v>
      </c>
      <c r="CE17" s="70">
        <v>2007750.7517007301</v>
      </c>
      <c r="CF17" s="35">
        <v>2167.8426096958433</v>
      </c>
      <c r="CG17" s="71">
        <v>2.1659018993377686</v>
      </c>
      <c r="CH17" s="70">
        <v>148936697.69890067</v>
      </c>
      <c r="CI17" s="72">
        <f t="shared" si="20"/>
        <v>1.6813505974700493E-2</v>
      </c>
      <c r="CJ17" s="73">
        <f t="shared" si="5"/>
        <v>1.7011236023205156E-2</v>
      </c>
    </row>
    <row r="18" spans="1:94" ht="16" x14ac:dyDescent="0.5">
      <c r="A18" s="12">
        <v>2004</v>
      </c>
      <c r="B18" s="70">
        <v>104334463.38666001</v>
      </c>
      <c r="C18" s="70">
        <v>6258877.2116848063</v>
      </c>
      <c r="D18" s="35">
        <v>2243.8676175116934</v>
      </c>
      <c r="E18" s="35">
        <v>14044091897.281418</v>
      </c>
      <c r="F18" s="71">
        <v>1.8073533773422241</v>
      </c>
      <c r="G18" s="70">
        <v>261725053.23691201</v>
      </c>
      <c r="H18" s="222">
        <v>0.97163585909924044</v>
      </c>
      <c r="I18" s="222">
        <v>0.97577189599326486</v>
      </c>
      <c r="J18" s="72">
        <f t="shared" si="0"/>
        <v>5.1243716128407675E-2</v>
      </c>
      <c r="K18" s="72">
        <f t="shared" si="6"/>
        <v>3.8308686803202908E-2</v>
      </c>
      <c r="L18" s="73">
        <f t="shared" si="1"/>
        <v>3.822986244948428E-2</v>
      </c>
      <c r="M18" s="12">
        <v>2004</v>
      </c>
      <c r="N18" s="70">
        <v>85648848.44920595</v>
      </c>
      <c r="O18" s="70">
        <v>6146414.2116848063</v>
      </c>
      <c r="P18" s="35">
        <v>2236.3545964398813</v>
      </c>
      <c r="Q18" s="222">
        <v>1.7942360639572144</v>
      </c>
      <c r="R18" s="70">
        <v>230561136.82665271</v>
      </c>
      <c r="S18" s="222">
        <v>0.96780200518853265</v>
      </c>
      <c r="T18" s="222">
        <v>0.97249709166831633</v>
      </c>
      <c r="U18" s="72">
        <f t="shared" si="21"/>
        <v>3.8423907595062874E-2</v>
      </c>
      <c r="V18" s="72">
        <f t="shared" si="7"/>
        <v>2.8185345383306408E-2</v>
      </c>
      <c r="W18" s="73">
        <f t="shared" si="8"/>
        <v>2.8124710637022026E-2</v>
      </c>
      <c r="X18" s="29">
        <v>2004</v>
      </c>
      <c r="Y18" s="70">
        <v>4192935.1098614307</v>
      </c>
      <c r="Z18" s="70">
        <v>736413.28924044129</v>
      </c>
      <c r="AA18" s="35">
        <v>2264.165252782127</v>
      </c>
      <c r="AB18" s="71">
        <v>1.3244647979736328</v>
      </c>
      <c r="AC18" s="70">
        <v>6494610.1826175498</v>
      </c>
      <c r="AD18" s="247">
        <f t="shared" si="9"/>
        <v>1.9545861211665148E-2</v>
      </c>
      <c r="AE18" s="101">
        <f t="shared" si="10"/>
        <v>1.980342024401727E-2</v>
      </c>
      <c r="AF18" s="29">
        <v>2004</v>
      </c>
      <c r="AG18" s="70">
        <v>17293809.262394398</v>
      </c>
      <c r="AH18" s="70">
        <v>112463</v>
      </c>
      <c r="AI18" s="35">
        <v>2447.6194080253676</v>
      </c>
      <c r="AJ18" s="71">
        <v>2.0913369655609131</v>
      </c>
      <c r="AK18" s="70">
        <v>31163916.410259299</v>
      </c>
      <c r="AL18" s="72">
        <f t="shared" si="11"/>
        <v>0.28375123519921974</v>
      </c>
      <c r="AM18" s="73">
        <f t="shared" si="2"/>
        <v>0.28375123519921974</v>
      </c>
      <c r="AN18" s="254">
        <f t="shared" si="22"/>
        <v>0.12355244112130992</v>
      </c>
      <c r="AO18" s="29">
        <v>2004</v>
      </c>
      <c r="AP18" s="70">
        <v>12734072.758289499</v>
      </c>
      <c r="AQ18" s="70">
        <v>788158.02599680505</v>
      </c>
      <c r="AR18" s="35">
        <v>2247.355268348078</v>
      </c>
      <c r="AS18" s="71">
        <v>1.6448389291763306</v>
      </c>
      <c r="AT18" s="70">
        <v>18586896.9093627</v>
      </c>
      <c r="AU18" s="72">
        <f t="shared" si="12"/>
        <v>8.6243786002793171E-2</v>
      </c>
      <c r="AV18" s="73">
        <f t="shared" si="3"/>
        <v>8.7925281599348301E-2</v>
      </c>
      <c r="AW18" s="16">
        <v>2004</v>
      </c>
      <c r="AX18" s="70">
        <v>4138158.5876975595</v>
      </c>
      <c r="AY18" s="70">
        <v>57822.821097707085</v>
      </c>
      <c r="AZ18" s="35">
        <v>2394.9012880643322</v>
      </c>
      <c r="BA18" s="71">
        <v>1.8652036190032959</v>
      </c>
      <c r="BB18" s="70">
        <v>19057358.256703701</v>
      </c>
      <c r="BC18" s="72">
        <f t="shared" si="13"/>
        <v>0.11922650946979928</v>
      </c>
      <c r="BD18" s="73">
        <f t="shared" si="14"/>
        <v>0.12226923951051098</v>
      </c>
      <c r="BE18" s="29">
        <v>2004</v>
      </c>
      <c r="BF18" s="70">
        <v>7752493.4663054198</v>
      </c>
      <c r="BG18" s="70">
        <v>445237.87917191721</v>
      </c>
      <c r="BH18" s="35">
        <v>2261.3276013184322</v>
      </c>
      <c r="BI18" s="71">
        <v>1.5131163597106934</v>
      </c>
      <c r="BJ18" s="70">
        <v>1775151.8469497201</v>
      </c>
      <c r="BK18" s="72">
        <f t="shared" si="15"/>
        <v>0.3587374440696709</v>
      </c>
      <c r="BL18" s="73">
        <f t="shared" si="4"/>
        <v>0.36621084675795651</v>
      </c>
      <c r="BM18" s="16">
        <v>2004</v>
      </c>
      <c r="BN18" s="70">
        <v>10894807.933178199</v>
      </c>
      <c r="BO18" s="70">
        <v>1470816.0192850111</v>
      </c>
      <c r="BP18" s="35">
        <v>2373.0265222337352</v>
      </c>
      <c r="BQ18" s="71">
        <v>1.5321696996688843</v>
      </c>
      <c r="BR18" s="70">
        <v>8551203.7460329905</v>
      </c>
      <c r="BS18" s="72">
        <f t="shared" si="16"/>
        <v>1.158803281308067E-2</v>
      </c>
      <c r="BT18" s="72">
        <f t="shared" si="17"/>
        <v>1.1690884139914792E-2</v>
      </c>
      <c r="BU18" s="29">
        <v>2004</v>
      </c>
      <c r="BV18" s="70">
        <v>7447229.8330487488</v>
      </c>
      <c r="BW18" s="70">
        <v>459322.9372393607</v>
      </c>
      <c r="BX18" s="35">
        <v>2443.8977488494161</v>
      </c>
      <c r="BY18" s="71">
        <v>1.5144972801208496</v>
      </c>
      <c r="BZ18" s="70">
        <v>20941995.078579102</v>
      </c>
      <c r="CA18" s="72">
        <f t="shared" si="18"/>
        <v>2.657053226894672E-2</v>
      </c>
      <c r="CB18" s="73">
        <f t="shared" si="19"/>
        <v>2.6929468516577622E-2</v>
      </c>
      <c r="CC18" s="16">
        <v>2004</v>
      </c>
      <c r="CD18" s="70">
        <v>39574227.315316312</v>
      </c>
      <c r="CE18" s="70">
        <v>2094737.8105428752</v>
      </c>
      <c r="CF18" s="35">
        <v>2177.0330362047648</v>
      </c>
      <c r="CG18" s="71">
        <v>2.1983587741851807</v>
      </c>
      <c r="CH18" s="70">
        <v>155153920.8064065</v>
      </c>
      <c r="CI18" s="72">
        <f t="shared" si="20"/>
        <v>1.6979889482695097E-2</v>
      </c>
      <c r="CJ18" s="73">
        <f t="shared" si="5"/>
        <v>1.7175507486339562E-2</v>
      </c>
    </row>
    <row r="19" spans="1:94" ht="16" x14ac:dyDescent="0.5">
      <c r="A19" s="12">
        <v>2005</v>
      </c>
      <c r="B19" s="70">
        <v>109999021.184058</v>
      </c>
      <c r="C19" s="70">
        <v>6518392.9712598836</v>
      </c>
      <c r="D19" s="35">
        <v>2163.1779260860599</v>
      </c>
      <c r="E19" s="35">
        <v>14100443788.983904</v>
      </c>
      <c r="F19" s="71">
        <v>1.8198363780975342</v>
      </c>
      <c r="G19" s="70">
        <v>276879174.89298499</v>
      </c>
      <c r="H19" s="222">
        <v>0.98290745045948114</v>
      </c>
      <c r="I19" s="222">
        <v>0.98354594656329875</v>
      </c>
      <c r="J19" s="72">
        <f t="shared" si="0"/>
        <v>5.246291917518825E-2</v>
      </c>
      <c r="K19" s="72">
        <f t="shared" si="6"/>
        <v>3.8863366649351187E-2</v>
      </c>
      <c r="L19" s="73">
        <f t="shared" si="1"/>
        <v>3.8851130949004983E-2</v>
      </c>
      <c r="M19" s="12">
        <v>2005</v>
      </c>
      <c r="N19" s="70">
        <v>91823292.292887598</v>
      </c>
      <c r="O19" s="70">
        <v>6384213.9712598836</v>
      </c>
      <c r="P19" s="35">
        <v>2152.7231363644096</v>
      </c>
      <c r="Q19" s="222">
        <v>1.8057690858840942</v>
      </c>
      <c r="R19" s="70">
        <v>242924508.70343047</v>
      </c>
      <c r="S19" s="222">
        <v>0.98051834687716088</v>
      </c>
      <c r="T19" s="222">
        <v>0.98124608849261574</v>
      </c>
      <c r="U19" s="72">
        <f t="shared" si="21"/>
        <v>4.0250849619360513E-2</v>
      </c>
      <c r="V19" s="72">
        <f t="shared" si="7"/>
        <v>2.9250259673837101E-2</v>
      </c>
      <c r="W19" s="73">
        <f t="shared" si="8"/>
        <v>2.9240604092751046E-2</v>
      </c>
      <c r="X19" s="29">
        <v>2005</v>
      </c>
      <c r="Y19" s="70">
        <v>4693446.1581312157</v>
      </c>
      <c r="Z19" s="70">
        <v>748663.015766831</v>
      </c>
      <c r="AA19" s="35">
        <v>2162.0551224261894</v>
      </c>
      <c r="AB19" s="71">
        <v>1.3242603540420532</v>
      </c>
      <c r="AC19" s="70">
        <v>6584870.0496368902</v>
      </c>
      <c r="AD19" s="247">
        <f t="shared" si="9"/>
        <v>2.2151189137553429E-2</v>
      </c>
      <c r="AE19" s="101">
        <f t="shared" si="10"/>
        <v>2.2326197158018226E-2</v>
      </c>
      <c r="AF19" s="29">
        <v>2005</v>
      </c>
      <c r="AG19" s="70">
        <v>16177057.169959601</v>
      </c>
      <c r="AH19" s="70">
        <v>134179</v>
      </c>
      <c r="AI19" s="35">
        <v>2347.060836208399</v>
      </c>
      <c r="AJ19" s="71">
        <v>2.108856201171875</v>
      </c>
      <c r="AK19" s="70">
        <v>33954666.189554498</v>
      </c>
      <c r="AL19" s="72">
        <f t="shared" si="11"/>
        <v>0.24042968264687972</v>
      </c>
      <c r="AM19" s="73">
        <f t="shared" si="2"/>
        <v>0.24042968264687972</v>
      </c>
      <c r="AN19" s="254">
        <f t="shared" si="22"/>
        <v>0.10299647790745284</v>
      </c>
      <c r="AO19" s="29">
        <v>2005</v>
      </c>
      <c r="AP19" s="70">
        <v>13318200.097695401</v>
      </c>
      <c r="AQ19" s="70">
        <v>773461.53814929479</v>
      </c>
      <c r="AR19" s="35">
        <v>2171.7461270854428</v>
      </c>
      <c r="AS19" s="71">
        <v>1.6373535394668579</v>
      </c>
      <c r="AT19" s="70">
        <v>19541427.6601271</v>
      </c>
      <c r="AU19" s="72">
        <f t="shared" si="12"/>
        <v>8.9666728770693316E-2</v>
      </c>
      <c r="AV19" s="73">
        <f t="shared" si="3"/>
        <v>9.0713609672859741E-2</v>
      </c>
      <c r="AW19" s="16">
        <v>2005</v>
      </c>
      <c r="AX19" s="70">
        <v>4354272.5528157502</v>
      </c>
      <c r="AY19" s="70">
        <v>52052.455047697607</v>
      </c>
      <c r="AZ19" s="35">
        <v>2289.6583266493185</v>
      </c>
      <c r="BA19" s="71">
        <v>1.8566145896911621</v>
      </c>
      <c r="BB19" s="70">
        <v>19681994.479915898</v>
      </c>
      <c r="BC19" s="72">
        <f t="shared" si="13"/>
        <v>0.1268082933362491</v>
      </c>
      <c r="BD19" s="73">
        <f t="shared" si="14"/>
        <v>0.12874392635416801</v>
      </c>
      <c r="BE19" s="29">
        <v>2005</v>
      </c>
      <c r="BF19" s="70">
        <v>8574659.7707041297</v>
      </c>
      <c r="BG19" s="70">
        <v>481149.61830557621</v>
      </c>
      <c r="BH19" s="35">
        <v>2177.2219597793487</v>
      </c>
      <c r="BI19" s="71">
        <v>1.5150196552276611</v>
      </c>
      <c r="BJ19" s="70">
        <v>2165774.19048901</v>
      </c>
      <c r="BK19" s="72">
        <f t="shared" si="15"/>
        <v>0.34479279611445801</v>
      </c>
      <c r="BL19" s="73">
        <f t="shared" si="4"/>
        <v>0.34909294903051913</v>
      </c>
      <c r="BM19" s="16">
        <v>2005</v>
      </c>
      <c r="BN19" s="70">
        <v>12181114.674746402</v>
      </c>
      <c r="BO19" s="70">
        <v>1569117.9090922144</v>
      </c>
      <c r="BP19" s="35">
        <v>2281.2541714659092</v>
      </c>
      <c r="BQ19" s="71">
        <v>1.5357517004013062</v>
      </c>
      <c r="BR19" s="70">
        <v>9048076.3999595493</v>
      </c>
      <c r="BS19" s="72">
        <f t="shared" si="16"/>
        <v>1.2505675403239372E-2</v>
      </c>
      <c r="BT19" s="72">
        <f t="shared" si="17"/>
        <v>1.2572281785265149E-2</v>
      </c>
      <c r="BU19" s="29">
        <v>2005</v>
      </c>
      <c r="BV19" s="70">
        <v>7912122.4748291643</v>
      </c>
      <c r="BW19" s="70">
        <v>474322.52394371107</v>
      </c>
      <c r="BX19" s="35">
        <v>2350.7536561637444</v>
      </c>
      <c r="BY19" s="71">
        <v>1.5049868822097778</v>
      </c>
      <c r="BZ19" s="70">
        <v>23749272.2588799</v>
      </c>
      <c r="CA19" s="72">
        <f t="shared" si="18"/>
        <v>2.7016952652965828E-2</v>
      </c>
      <c r="CB19" s="73">
        <f t="shared" si="19"/>
        <v>2.7235761013621376E-2</v>
      </c>
      <c r="CC19" s="16">
        <v>2005</v>
      </c>
      <c r="CD19" s="70">
        <v>42072112.358419932</v>
      </c>
      <c r="CE19" s="70">
        <v>2207853.7736474657</v>
      </c>
      <c r="CF19" s="35">
        <v>2099.1077304325172</v>
      </c>
      <c r="CG19" s="71">
        <v>2.2305092811584473</v>
      </c>
      <c r="CH19" s="70">
        <v>162153093.66442218</v>
      </c>
      <c r="CI19" s="72">
        <f t="shared" si="20"/>
        <v>1.7424269873078581E-2</v>
      </c>
      <c r="CJ19" s="73">
        <f t="shared" si="5"/>
        <v>1.7544665213653506E-2</v>
      </c>
    </row>
    <row r="20" spans="1:94" ht="16" x14ac:dyDescent="0.5">
      <c r="A20" s="12">
        <v>2006</v>
      </c>
      <c r="B20" s="70">
        <v>116480288.653703</v>
      </c>
      <c r="C20" s="70">
        <v>6629138.6557498174</v>
      </c>
      <c r="D20" s="35">
        <v>2171.1463021264153</v>
      </c>
      <c r="E20" s="35">
        <v>14392829878.714491</v>
      </c>
      <c r="F20" s="71">
        <v>1.8320114612579346</v>
      </c>
      <c r="G20" s="70">
        <v>292620600.68845397</v>
      </c>
      <c r="H20" s="222">
        <v>1.0171700103702528</v>
      </c>
      <c r="I20" s="222">
        <v>0.99698695805536897</v>
      </c>
      <c r="J20" s="72">
        <f t="shared" si="0"/>
        <v>5.3515561910456547E-2</v>
      </c>
      <c r="K20" s="72">
        <f t="shared" si="6"/>
        <v>3.885622900305831E-2</v>
      </c>
      <c r="L20" s="73">
        <f t="shared" si="1"/>
        <v>3.9235686301245944E-2</v>
      </c>
      <c r="M20" s="12">
        <v>2006</v>
      </c>
      <c r="N20" s="70">
        <v>97984529.130894408</v>
      </c>
      <c r="O20" s="70">
        <v>6496322.6557498174</v>
      </c>
      <c r="P20" s="35">
        <v>2158.0061600421041</v>
      </c>
      <c r="Q20" s="222">
        <v>1.8169976472854614</v>
      </c>
      <c r="R20" s="70">
        <v>255674611.91225389</v>
      </c>
      <c r="S20" s="222">
        <v>1.0196511445183876</v>
      </c>
      <c r="T20" s="222">
        <v>0.99655156162302094</v>
      </c>
      <c r="U20" s="72">
        <f t="shared" si="21"/>
        <v>4.1524726175905691E-2</v>
      </c>
      <c r="V20" s="72">
        <f t="shared" si="7"/>
        <v>2.9553174478072639E-2</v>
      </c>
      <c r="W20" s="73">
        <f t="shared" si="8"/>
        <v>2.9856074467188472E-2</v>
      </c>
      <c r="X20" s="29">
        <v>2006</v>
      </c>
      <c r="Y20" s="70">
        <v>5169685.1059933752</v>
      </c>
      <c r="Z20" s="70">
        <v>726351.19424533728</v>
      </c>
      <c r="AA20" s="35">
        <v>2128.5738579978988</v>
      </c>
      <c r="AB20" s="71">
        <v>1.3242354393005371</v>
      </c>
      <c r="AC20" s="70">
        <v>6721343.6881562006</v>
      </c>
      <c r="AD20" s="247">
        <f t="shared" si="9"/>
        <v>2.4874897386042927E-2</v>
      </c>
      <c r="AE20" s="101">
        <f t="shared" si="10"/>
        <v>2.4682017360681017E-2</v>
      </c>
      <c r="AF20" s="29">
        <v>2006</v>
      </c>
      <c r="AG20" s="70">
        <v>16410239.3382378</v>
      </c>
      <c r="AH20" s="70">
        <v>132816</v>
      </c>
      <c r="AI20" s="35">
        <v>2361.9819290979863</v>
      </c>
      <c r="AJ20" s="71">
        <v>2.1252896785736084</v>
      </c>
      <c r="AK20" s="70">
        <v>36945988.776200101</v>
      </c>
      <c r="AL20" s="72">
        <f t="shared" si="11"/>
        <v>0.22833933175923674</v>
      </c>
      <c r="AM20" s="73">
        <f t="shared" si="2"/>
        <v>0.22833933175923674</v>
      </c>
      <c r="AN20" s="254">
        <f t="shared" si="22"/>
        <v>0.10008924498185383</v>
      </c>
      <c r="AO20" s="29">
        <v>2006</v>
      </c>
      <c r="AP20" s="70">
        <v>13937597.591688899</v>
      </c>
      <c r="AQ20" s="70">
        <v>790591.68662018678</v>
      </c>
      <c r="AR20" s="35">
        <v>2172.3099709841949</v>
      </c>
      <c r="AS20" s="71">
        <v>1.6322693824768066</v>
      </c>
      <c r="AT20" s="70">
        <v>20249230.1369492</v>
      </c>
      <c r="AU20" s="72">
        <f t="shared" si="12"/>
        <v>9.117250528410209E-2</v>
      </c>
      <c r="AV20" s="73">
        <f t="shared" si="3"/>
        <v>9.0131674205194176E-2</v>
      </c>
      <c r="AW20" s="16">
        <v>2006</v>
      </c>
      <c r="AX20" s="70">
        <v>4407818.2285090694</v>
      </c>
      <c r="AY20" s="70">
        <v>76550.342952725565</v>
      </c>
      <c r="AZ20" s="35">
        <v>2241.5904374562592</v>
      </c>
      <c r="BA20" s="71">
        <v>1.8521571159362793</v>
      </c>
      <c r="BB20" s="70">
        <v>20601297.757151198</v>
      </c>
      <c r="BC20" s="72">
        <f t="shared" si="13"/>
        <v>0.11403106163052101</v>
      </c>
      <c r="BD20" s="73">
        <f t="shared" si="14"/>
        <v>0.11233508729211852</v>
      </c>
      <c r="BE20" s="29">
        <v>2006</v>
      </c>
      <c r="BF20" s="70">
        <v>8998293.2132061403</v>
      </c>
      <c r="BG20" s="70">
        <v>493237.29931458214</v>
      </c>
      <c r="BH20" s="35">
        <v>2219.8733031812012</v>
      </c>
      <c r="BI20" s="71">
        <v>1.5166552066802979</v>
      </c>
      <c r="BJ20" s="70">
        <v>2509257.6907031597</v>
      </c>
      <c r="BK20" s="72">
        <f t="shared" si="15"/>
        <v>0.32429956739821902</v>
      </c>
      <c r="BL20" s="73">
        <f t="shared" si="4"/>
        <v>0.32034788008855958</v>
      </c>
      <c r="BM20" s="16">
        <v>2006</v>
      </c>
      <c r="BN20" s="70">
        <v>13292700.192268999</v>
      </c>
      <c r="BO20" s="70">
        <v>1557865.5063460956</v>
      </c>
      <c r="BP20" s="35">
        <v>2301.1338675369898</v>
      </c>
      <c r="BQ20" s="71">
        <v>1.5398746728897095</v>
      </c>
      <c r="BR20" s="70">
        <v>9451159.2680128794</v>
      </c>
      <c r="BS20" s="72">
        <f t="shared" si="16"/>
        <v>1.3446320717338806E-2</v>
      </c>
      <c r="BT20" s="72">
        <f t="shared" si="17"/>
        <v>1.3375854338723908E-2</v>
      </c>
      <c r="BU20" s="29">
        <v>2006</v>
      </c>
      <c r="BV20" s="70">
        <v>8538317.4546452258</v>
      </c>
      <c r="BW20" s="70">
        <v>499181.84389588377</v>
      </c>
      <c r="BX20" s="35">
        <v>2364.8537507258375</v>
      </c>
      <c r="BY20" s="71">
        <v>1.4992215633392334</v>
      </c>
      <c r="BZ20" s="70">
        <v>26566673.126988001</v>
      </c>
      <c r="CA20" s="72">
        <f t="shared" si="18"/>
        <v>2.6984601738311718E-2</v>
      </c>
      <c r="CB20" s="73">
        <f t="shared" si="19"/>
        <v>2.6770152932469784E-2</v>
      </c>
      <c r="CC20" s="16">
        <v>2006</v>
      </c>
      <c r="CD20" s="70">
        <v>44845050.994871259</v>
      </c>
      <c r="CE20" s="70">
        <v>2279894.0350720636</v>
      </c>
      <c r="CF20" s="35">
        <v>2107.0617835665148</v>
      </c>
      <c r="CG20" s="71">
        <v>2.2623262405395508</v>
      </c>
      <c r="CH20" s="70">
        <v>169575650.24429333</v>
      </c>
      <c r="CI20" s="72">
        <f t="shared" si="20"/>
        <v>1.7698711204279887E-2</v>
      </c>
      <c r="CJ20" s="73">
        <f t="shared" si="5"/>
        <v>1.7578571464841888E-2</v>
      </c>
    </row>
    <row r="21" spans="1:94" ht="16" x14ac:dyDescent="0.5">
      <c r="A21" s="12">
        <v>2007</v>
      </c>
      <c r="B21" s="70">
        <v>121913603.886014</v>
      </c>
      <c r="C21" s="70">
        <v>6830457.4282890689</v>
      </c>
      <c r="D21" s="35">
        <v>2133.7670779907503</v>
      </c>
      <c r="E21" s="35">
        <v>14574605188.100582</v>
      </c>
      <c r="F21" s="71">
        <v>1.8438711166381836</v>
      </c>
      <c r="G21" s="70">
        <v>309938489.01495403</v>
      </c>
      <c r="H21" s="222">
        <v>1.0365566751378374</v>
      </c>
      <c r="I21" s="222">
        <v>1.003544245949801</v>
      </c>
      <c r="J21" s="72">
        <f t="shared" si="0"/>
        <v>5.4120769513562164E-2</v>
      </c>
      <c r="K21" s="72">
        <f t="shared" si="6"/>
        <v>3.8808341166875288E-2</v>
      </c>
      <c r="L21" s="73">
        <f t="shared" si="1"/>
        <v>3.9422221136940827E-2</v>
      </c>
      <c r="M21" s="12">
        <v>2007</v>
      </c>
      <c r="N21" s="70">
        <v>103212550.20680881</v>
      </c>
      <c r="O21" s="70">
        <v>6677457.4282890689</v>
      </c>
      <c r="P21" s="35">
        <v>2118.4932924037407</v>
      </c>
      <c r="Q21" s="222">
        <v>1.8279149532318115</v>
      </c>
      <c r="R21" s="70">
        <v>269971069.1756075</v>
      </c>
      <c r="S21" s="222">
        <v>1.0419686475674246</v>
      </c>
      <c r="T21" s="222">
        <v>1.0040689479718441</v>
      </c>
      <c r="U21" s="72">
        <f t="shared" si="21"/>
        <v>4.2480745568805933E-2</v>
      </c>
      <c r="V21" s="72">
        <f t="shared" si="7"/>
        <v>2.98442891085492E-2</v>
      </c>
      <c r="W21" s="73">
        <f t="shared" si="8"/>
        <v>3.034043371489727E-2</v>
      </c>
      <c r="X21" s="29">
        <v>2007</v>
      </c>
      <c r="Y21" s="70">
        <v>5230196.6381642641</v>
      </c>
      <c r="Z21" s="70">
        <v>709069.15390936635</v>
      </c>
      <c r="AA21" s="35">
        <v>2134.0985683086465</v>
      </c>
      <c r="AB21" s="71">
        <v>1.324390172958374</v>
      </c>
      <c r="AC21" s="70">
        <v>6949115.2413420593</v>
      </c>
      <c r="AD21" s="247">
        <f t="shared" si="9"/>
        <v>2.5153290200341641E-2</v>
      </c>
      <c r="AE21" s="101">
        <f t="shared" si="10"/>
        <v>2.4743033370097867E-2</v>
      </c>
      <c r="AF21" s="29">
        <v>2007</v>
      </c>
      <c r="AG21" s="70">
        <v>16791417.915986199</v>
      </c>
      <c r="AH21" s="70">
        <v>153000</v>
      </c>
      <c r="AI21" s="35">
        <v>2341.9701785066327</v>
      </c>
      <c r="AJ21" s="71">
        <v>2.1406097412109375</v>
      </c>
      <c r="AK21" s="70">
        <v>39967419.839346498</v>
      </c>
      <c r="AL21" s="72">
        <f t="shared" si="11"/>
        <v>0.21294492666395279</v>
      </c>
      <c r="AM21" s="73">
        <f t="shared" si="2"/>
        <v>0.21294492666395279</v>
      </c>
      <c r="AN21" s="254">
        <f t="shared" si="22"/>
        <v>9.1717941078984594E-2</v>
      </c>
      <c r="AO21" s="29">
        <v>2007</v>
      </c>
      <c r="AP21" s="70">
        <v>14177017.6535978</v>
      </c>
      <c r="AQ21" s="70">
        <v>812403.36914300441</v>
      </c>
      <c r="AR21" s="35">
        <v>2135.263521003149</v>
      </c>
      <c r="AS21" s="71">
        <v>1.6295644044876099</v>
      </c>
      <c r="AT21" s="70">
        <v>21068472.141788702</v>
      </c>
      <c r="AU21" s="72">
        <f t="shared" si="12"/>
        <v>9.0283949165811339E-2</v>
      </c>
      <c r="AV21" s="73">
        <f t="shared" si="3"/>
        <v>8.8120368221324838E-2</v>
      </c>
      <c r="AW21" s="16">
        <v>2007</v>
      </c>
      <c r="AX21" s="70">
        <v>2991381.19613375</v>
      </c>
      <c r="AY21" s="70">
        <v>89636.821494866686</v>
      </c>
      <c r="AZ21" s="35">
        <v>2188.8012007157117</v>
      </c>
      <c r="BA21" s="71">
        <v>1.8518015146255493</v>
      </c>
      <c r="BB21" s="70">
        <v>21889621.696529001</v>
      </c>
      <c r="BC21" s="72">
        <f t="shared" si="13"/>
        <v>7.1618009421067011E-2</v>
      </c>
      <c r="BD21" s="73">
        <f t="shared" si="14"/>
        <v>6.9386369467393252E-2</v>
      </c>
      <c r="BE21" s="29">
        <v>2007</v>
      </c>
      <c r="BF21" s="70">
        <v>9287613.0538782701</v>
      </c>
      <c r="BG21" s="70">
        <v>506827.78434806952</v>
      </c>
      <c r="BH21" s="35">
        <v>2199.5947523277969</v>
      </c>
      <c r="BI21" s="71">
        <v>1.5180222988128662</v>
      </c>
      <c r="BJ21" s="70">
        <v>2895205.0402744398</v>
      </c>
      <c r="BK21" s="72">
        <f t="shared" si="15"/>
        <v>0.30374425931425403</v>
      </c>
      <c r="BL21" s="73">
        <f t="shared" si="4"/>
        <v>0.29597814791017574</v>
      </c>
      <c r="BM21" s="16">
        <v>2007</v>
      </c>
      <c r="BN21" s="70">
        <v>14267897.8888047</v>
      </c>
      <c r="BO21" s="70">
        <v>1612007.1472353409</v>
      </c>
      <c r="BP21" s="35">
        <v>2237.8843145318324</v>
      </c>
      <c r="BQ21" s="71">
        <v>1.544542670249939</v>
      </c>
      <c r="BR21" s="70">
        <v>9957819.6416088603</v>
      </c>
      <c r="BS21" s="72">
        <f t="shared" si="16"/>
        <v>1.4134236503920034E-2</v>
      </c>
      <c r="BT21" s="72">
        <f t="shared" si="17"/>
        <v>1.3978211201152609E-2</v>
      </c>
      <c r="BU21" s="29">
        <v>2007</v>
      </c>
      <c r="BV21" s="70">
        <v>9478811.3262719903</v>
      </c>
      <c r="BW21" s="70">
        <v>515572.31244047976</v>
      </c>
      <c r="BX21" s="35">
        <v>2328.6558634324761</v>
      </c>
      <c r="BY21" s="71">
        <v>1.4971586465835571</v>
      </c>
      <c r="BZ21" s="70">
        <v>28978311.682294503</v>
      </c>
      <c r="CA21" s="72">
        <f t="shared" si="18"/>
        <v>2.8645269386569479E-2</v>
      </c>
      <c r="CB21" s="73">
        <f t="shared" si="19"/>
        <v>2.8166475309314203E-2</v>
      </c>
      <c r="CC21" s="16">
        <v>2007</v>
      </c>
      <c r="CD21" s="70">
        <v>48396597.142566696</v>
      </c>
      <c r="CE21" s="70">
        <v>2359419.8532888265</v>
      </c>
      <c r="CF21" s="35">
        <v>2059.3418009062148</v>
      </c>
      <c r="CG21" s="71">
        <v>2.2937817573547363</v>
      </c>
      <c r="CH21" s="70">
        <v>178232523.73176929</v>
      </c>
      <c r="CI21" s="72">
        <f t="shared" si="20"/>
        <v>1.8465609561028256E-2</v>
      </c>
      <c r="CJ21" s="73">
        <f t="shared" si="5"/>
        <v>1.820180764853746E-2</v>
      </c>
    </row>
    <row r="22" spans="1:94" ht="16" x14ac:dyDescent="0.5">
      <c r="A22" s="12">
        <v>2008</v>
      </c>
      <c r="B22" s="70">
        <v>126388445.6284</v>
      </c>
      <c r="C22" s="70">
        <v>7031814.1520973016</v>
      </c>
      <c r="D22" s="35">
        <v>2106.2084113519336</v>
      </c>
      <c r="E22" s="35">
        <v>14810466114.210901</v>
      </c>
      <c r="F22" s="71">
        <v>1.8554083108901978</v>
      </c>
      <c r="G22" s="70">
        <v>331080194.78682595</v>
      </c>
      <c r="H22" s="222">
        <v>1.0445589957100712</v>
      </c>
      <c r="I22" s="222">
        <v>0.99704461046923576</v>
      </c>
      <c r="J22" s="72">
        <f t="shared" si="0"/>
        <v>5.3892932029787871E-2</v>
      </c>
      <c r="K22" s="72">
        <f t="shared" si="6"/>
        <v>3.8377619071675563E-2</v>
      </c>
      <c r="L22" s="73">
        <f t="shared" si="1"/>
        <v>3.9253819567771402E-2</v>
      </c>
      <c r="M22" s="12">
        <v>2008</v>
      </c>
      <c r="N22" s="70">
        <v>109805502.82528071</v>
      </c>
      <c r="O22" s="70">
        <v>6867172.1520973016</v>
      </c>
      <c r="P22" s="35">
        <v>2089.2477688108152</v>
      </c>
      <c r="Q22" s="222">
        <v>1.8385146856307983</v>
      </c>
      <c r="R22" s="70">
        <v>286918391.96640319</v>
      </c>
      <c r="S22" s="222">
        <v>1.05141741133459</v>
      </c>
      <c r="T22" s="222">
        <v>0.9965897238764988</v>
      </c>
      <c r="U22" s="72">
        <f t="shared" si="21"/>
        <v>4.364308559103007E-2</v>
      </c>
      <c r="V22" s="72">
        <f t="shared" si="7"/>
        <v>3.0440112790995497E-2</v>
      </c>
      <c r="W22" s="73">
        <f t="shared" si="8"/>
        <v>3.1174278107798617E-2</v>
      </c>
      <c r="X22" s="29">
        <v>2008</v>
      </c>
      <c r="Y22" s="70">
        <v>5642889.1736230822</v>
      </c>
      <c r="Z22" s="70">
        <v>698993.54261817865</v>
      </c>
      <c r="AA22" s="35">
        <v>2124.9030165154986</v>
      </c>
      <c r="AB22" s="71">
        <v>1.3247244358062744</v>
      </c>
      <c r="AC22" s="70">
        <v>7100995.3167124102</v>
      </c>
      <c r="AD22" s="247">
        <f t="shared" si="9"/>
        <v>2.7202645120752402E-2</v>
      </c>
      <c r="AE22" s="101">
        <f t="shared" si="10"/>
        <v>2.6662512374043757E-2</v>
      </c>
      <c r="AF22" s="29">
        <v>2008</v>
      </c>
      <c r="AG22" s="70">
        <v>15796590.4497866</v>
      </c>
      <c r="AH22" s="70">
        <v>164642</v>
      </c>
      <c r="AI22" s="35">
        <v>2331.5395937591984</v>
      </c>
      <c r="AJ22" s="71">
        <v>2.1547911167144775</v>
      </c>
      <c r="AK22" s="70">
        <v>44161802.820422806</v>
      </c>
      <c r="AL22" s="72">
        <f t="shared" si="11"/>
        <v>0.18231900746419488</v>
      </c>
      <c r="AM22" s="73">
        <f t="shared" si="2"/>
        <v>0.18231900746419488</v>
      </c>
      <c r="AN22" s="254">
        <f t="shared" si="22"/>
        <v>7.9073375386347108E-2</v>
      </c>
      <c r="AO22" s="29">
        <v>2008</v>
      </c>
      <c r="AP22" s="70">
        <v>14604063.564262399</v>
      </c>
      <c r="AQ22" s="70">
        <v>819334.2272385112</v>
      </c>
      <c r="AR22" s="35">
        <v>2103.6660625194208</v>
      </c>
      <c r="AS22" s="71">
        <v>1.6292269229888916</v>
      </c>
      <c r="AT22" s="70">
        <v>21906195.230259199</v>
      </c>
      <c r="AU22" s="72">
        <f t="shared" si="12"/>
        <v>9.113542567010946E-2</v>
      </c>
      <c r="AV22" s="73">
        <f t="shared" si="3"/>
        <v>8.8478933530869802E-2</v>
      </c>
      <c r="AW22" s="16">
        <v>2008</v>
      </c>
      <c r="AX22" s="70">
        <v>2895480.1092639701</v>
      </c>
      <c r="AY22" s="70">
        <v>92416.833746155738</v>
      </c>
      <c r="AZ22" s="35">
        <v>2223.0614168099182</v>
      </c>
      <c r="BA22" s="71">
        <v>1.8555456399917603</v>
      </c>
      <c r="BB22" s="70">
        <v>24205720.827271</v>
      </c>
      <c r="BC22" s="72">
        <f t="shared" si="13"/>
        <v>6.3450295243189445E-2</v>
      </c>
      <c r="BD22" s="73">
        <f t="shared" si="14"/>
        <v>6.1047343547060727E-2</v>
      </c>
      <c r="BE22" s="29">
        <v>2008</v>
      </c>
      <c r="BF22" s="70">
        <v>10329531.2612956</v>
      </c>
      <c r="BG22" s="70">
        <v>548634.53552408295</v>
      </c>
      <c r="BH22" s="35">
        <v>2156.5636857930513</v>
      </c>
      <c r="BI22" s="71">
        <v>1.5191200971603394</v>
      </c>
      <c r="BJ22" s="70">
        <v>3277358.6377854701</v>
      </c>
      <c r="BK22" s="72">
        <f t="shared" si="15"/>
        <v>0.30555164397927825</v>
      </c>
      <c r="BL22" s="73">
        <f t="shared" si="4"/>
        <v>0.29605082184021519</v>
      </c>
      <c r="BM22" s="16">
        <v>2008</v>
      </c>
      <c r="BN22" s="70">
        <v>15104398.0212759</v>
      </c>
      <c r="BO22" s="70">
        <v>1684390.0602888954</v>
      </c>
      <c r="BP22" s="35">
        <v>2208.6778194556532</v>
      </c>
      <c r="BQ22" s="71">
        <v>1.5497608184814453</v>
      </c>
      <c r="BR22" s="70">
        <v>10615337.618884901</v>
      </c>
      <c r="BS22" s="72">
        <f t="shared" si="16"/>
        <v>1.4344595270466925E-2</v>
      </c>
      <c r="BT22" s="72">
        <f t="shared" si="17"/>
        <v>1.4151712752100911E-2</v>
      </c>
      <c r="BU22" s="29">
        <v>2008</v>
      </c>
      <c r="BV22" s="70">
        <v>10572145.064008968</v>
      </c>
      <c r="BW22" s="70">
        <v>546631.71471920796</v>
      </c>
      <c r="BX22" s="35">
        <v>2295.807133570805</v>
      </c>
      <c r="BY22" s="71">
        <v>1.4987826347351074</v>
      </c>
      <c r="BZ22" s="70">
        <v>32051901.590853501</v>
      </c>
      <c r="CA22" s="72">
        <f t="shared" si="18"/>
        <v>2.9845950670962497E-2</v>
      </c>
      <c r="CB22" s="73">
        <f t="shared" si="19"/>
        <v>2.9238669036690489E-2</v>
      </c>
      <c r="CC22" s="16">
        <v>2008</v>
      </c>
      <c r="CD22" s="70">
        <v>51193719.999069192</v>
      </c>
      <c r="CE22" s="70">
        <v>2428812.2023701062</v>
      </c>
      <c r="CF22" s="35">
        <v>2026.3111170157733</v>
      </c>
      <c r="CG22" s="71">
        <v>2.3248488903045654</v>
      </c>
      <c r="CH22" s="70">
        <v>187760882.74463692</v>
      </c>
      <c r="CI22" s="72">
        <f t="shared" si="20"/>
        <v>1.885529283651044E-2</v>
      </c>
      <c r="CJ22" s="73">
        <f t="shared" si="5"/>
        <v>1.8527293186580203E-2</v>
      </c>
    </row>
    <row r="23" spans="1:94" ht="16" x14ac:dyDescent="0.5">
      <c r="A23" s="12">
        <v>2009</v>
      </c>
      <c r="B23" s="70">
        <v>125258557.875743</v>
      </c>
      <c r="C23" s="70">
        <v>6998273.0828185519</v>
      </c>
      <c r="D23" s="35">
        <v>2079.7964243778661</v>
      </c>
      <c r="E23" s="35">
        <v>14554983334.465891</v>
      </c>
      <c r="F23" s="71">
        <v>1.8666161298751831</v>
      </c>
      <c r="G23" s="70">
        <v>347218061.65298998</v>
      </c>
      <c r="H23" s="222">
        <v>1.0123645387330877</v>
      </c>
      <c r="I23" s="222">
        <v>0.97951798480902896</v>
      </c>
      <c r="J23" s="72">
        <f t="shared" si="0"/>
        <v>5.2662565812807517E-2</v>
      </c>
      <c r="K23" s="72">
        <f t="shared" si="6"/>
        <v>3.795715929139637E-2</v>
      </c>
      <c r="L23" s="73">
        <f t="shared" si="1"/>
        <v>3.8569113533719106E-2</v>
      </c>
      <c r="M23" s="12">
        <v>2009</v>
      </c>
      <c r="N23" s="70">
        <v>108724637.28279465</v>
      </c>
      <c r="O23" s="70">
        <v>6824148.0828185519</v>
      </c>
      <c r="P23" s="35">
        <v>2061.4759745690285</v>
      </c>
      <c r="Q23" s="222">
        <v>1.8487905263900757</v>
      </c>
      <c r="R23" s="70">
        <v>299267770.65996069</v>
      </c>
      <c r="S23" s="222">
        <v>1.0143456515971248</v>
      </c>
      <c r="T23" s="222">
        <v>0.97623624622967953</v>
      </c>
      <c r="U23" s="72">
        <f t="shared" si="21"/>
        <v>4.287611832655347E-2</v>
      </c>
      <c r="V23" s="72">
        <f t="shared" si="7"/>
        <v>3.0292842436022229E-2</v>
      </c>
      <c r="W23" s="73">
        <f t="shared" si="8"/>
        <v>3.0813486456727171E-2</v>
      </c>
      <c r="X23" s="29">
        <v>2009</v>
      </c>
      <c r="Y23" s="70">
        <v>5611332.9273772445</v>
      </c>
      <c r="Z23" s="70">
        <v>677809.92015302519</v>
      </c>
      <c r="AA23" s="35">
        <v>2107.3273503444989</v>
      </c>
      <c r="AB23" s="71">
        <v>1.3252384662628174</v>
      </c>
      <c r="AC23" s="70">
        <v>7154586.2891241703</v>
      </c>
      <c r="AD23" s="247">
        <f t="shared" si="9"/>
        <v>2.7602718203880185E-2</v>
      </c>
      <c r="AE23" s="101">
        <f t="shared" si="10"/>
        <v>2.7445899139596872E-2</v>
      </c>
      <c r="AF23" s="29">
        <v>2009</v>
      </c>
      <c r="AG23" s="70">
        <v>15737753.114382399</v>
      </c>
      <c r="AH23" s="70">
        <v>174125</v>
      </c>
      <c r="AI23" s="35">
        <v>2415.1424849232731</v>
      </c>
      <c r="AJ23" s="71">
        <v>2.167809009552002</v>
      </c>
      <c r="AK23" s="70">
        <v>47950290.993029304</v>
      </c>
      <c r="AL23" s="72">
        <f t="shared" si="11"/>
        <v>0.16671464034645395</v>
      </c>
      <c r="AM23" s="73">
        <f t="shared" si="2"/>
        <v>0.16671464034645395</v>
      </c>
      <c r="AN23" s="254">
        <f t="shared" si="22"/>
        <v>7.1998134570314398E-2</v>
      </c>
      <c r="AO23" s="29">
        <v>2009</v>
      </c>
      <c r="AP23" s="70">
        <v>13942143.1087263</v>
      </c>
      <c r="AQ23" s="70">
        <v>809791.54696187295</v>
      </c>
      <c r="AR23" s="35">
        <v>2075.4978809850281</v>
      </c>
      <c r="AS23" s="71">
        <v>1.6312551498413086</v>
      </c>
      <c r="AT23" s="70">
        <v>22371013.193469599</v>
      </c>
      <c r="AU23" s="72">
        <f t="shared" si="12"/>
        <v>8.678164025867216E-2</v>
      </c>
      <c r="AV23" s="73">
        <f t="shared" si="3"/>
        <v>8.6055400695027484E-2</v>
      </c>
      <c r="AW23" s="16">
        <v>2009</v>
      </c>
      <c r="AX23" s="70">
        <v>3423904.7606559996</v>
      </c>
      <c r="AY23" s="70">
        <v>79020.98399132138</v>
      </c>
      <c r="AZ23" s="35">
        <v>2186.3094042282514</v>
      </c>
      <c r="BA23" s="71">
        <v>1.8634141683578491</v>
      </c>
      <c r="BB23" s="70">
        <v>26170527.986218702</v>
      </c>
      <c r="BC23" s="72">
        <f t="shared" si="13"/>
        <v>7.3454848838685013E-2</v>
      </c>
      <c r="BD23" s="73">
        <f t="shared" si="14"/>
        <v>7.2653622173930413E-2</v>
      </c>
      <c r="BE23" s="29">
        <v>2009</v>
      </c>
      <c r="BF23" s="70">
        <v>9491447.3990103789</v>
      </c>
      <c r="BG23" s="70">
        <v>517102.99279319553</v>
      </c>
      <c r="BH23" s="35">
        <v>2115.0139162166406</v>
      </c>
      <c r="BI23" s="71">
        <v>1.5199480056762695</v>
      </c>
      <c r="BJ23" s="70">
        <v>3623752.84475559</v>
      </c>
      <c r="BK23" s="72">
        <f t="shared" si="15"/>
        <v>0.27126671737979946</v>
      </c>
      <c r="BL23" s="73">
        <f t="shared" si="4"/>
        <v>0.26884338179565404</v>
      </c>
      <c r="BM23" s="16">
        <v>2009</v>
      </c>
      <c r="BN23" s="70">
        <v>14442531.417311501</v>
      </c>
      <c r="BO23" s="70">
        <v>1684172.547453678</v>
      </c>
      <c r="BP23" s="35">
        <v>2164.7089139350178</v>
      </c>
      <c r="BQ23" s="71">
        <v>1.5555343627929688</v>
      </c>
      <c r="BR23" s="70">
        <v>11126185.526458999</v>
      </c>
      <c r="BS23" s="72">
        <f t="shared" si="16"/>
        <v>1.3707361312038884E-2</v>
      </c>
      <c r="BT23" s="72">
        <f t="shared" si="17"/>
        <v>1.3654746695672831E-2</v>
      </c>
      <c r="BU23" s="29">
        <v>2009</v>
      </c>
      <c r="BV23" s="70">
        <v>9995445.4782000966</v>
      </c>
      <c r="BW23" s="70">
        <v>531159.7828433204</v>
      </c>
      <c r="BX23" s="35">
        <v>2291.3889194524363</v>
      </c>
      <c r="BY23" s="71">
        <v>1.5041056871414185</v>
      </c>
      <c r="BZ23" s="70">
        <v>33922425.911709204</v>
      </c>
      <c r="CA23" s="72">
        <f t="shared" si="18"/>
        <v>2.801348497736391E-2</v>
      </c>
      <c r="CB23" s="73">
        <f t="shared" si="19"/>
        <v>2.7850365015340883E-2</v>
      </c>
      <c r="CC23" s="16">
        <v>2009</v>
      </c>
      <c r="CD23" s="70">
        <v>52463486.939502627</v>
      </c>
      <c r="CE23" s="70">
        <v>2478697.6688234615</v>
      </c>
      <c r="CF23" s="35">
        <v>2004.3331807559275</v>
      </c>
      <c r="CG23" s="71">
        <v>2.3554997444152832</v>
      </c>
      <c r="CH23" s="70">
        <v>194899278.90822452</v>
      </c>
      <c r="CI23" s="72">
        <f t="shared" si="20"/>
        <v>1.8795064593697897E-2</v>
      </c>
      <c r="CJ23" s="73">
        <f t="shared" si="5"/>
        <v>1.8701598650344573E-2</v>
      </c>
    </row>
    <row r="24" spans="1:94" ht="16" x14ac:dyDescent="0.5">
      <c r="A24" s="12">
        <v>2010</v>
      </c>
      <c r="B24" s="70">
        <v>131820447.87990701</v>
      </c>
      <c r="C24" s="70">
        <v>7301134.2298857486</v>
      </c>
      <c r="D24" s="35">
        <v>2075.7597402597407</v>
      </c>
      <c r="E24" s="35">
        <v>15155400492.629143</v>
      </c>
      <c r="F24" s="71">
        <v>1.8774874210357666</v>
      </c>
      <c r="G24" s="70">
        <v>356338733.96736699</v>
      </c>
      <c r="H24" s="222">
        <v>1.0143084454831208</v>
      </c>
      <c r="I24" s="222">
        <v>0.9989178406901098</v>
      </c>
      <c r="J24" s="72">
        <f t="shared" si="0"/>
        <v>5.3601151748292157E-2</v>
      </c>
      <c r="K24" s="72">
        <f t="shared" si="6"/>
        <v>3.8482452080884716E-2</v>
      </c>
      <c r="L24" s="73">
        <f t="shared" si="1"/>
        <v>3.8768822002267223E-2</v>
      </c>
      <c r="M24" s="12">
        <v>2010</v>
      </c>
      <c r="N24" s="70">
        <v>114735356.27433386</v>
      </c>
      <c r="O24" s="70">
        <v>7110091.2298857495</v>
      </c>
      <c r="P24" s="35">
        <v>2073.036225497066</v>
      </c>
      <c r="Q24" s="222">
        <v>1.8587363958358765</v>
      </c>
      <c r="R24" s="70">
        <v>303705029.78857017</v>
      </c>
      <c r="S24" s="222">
        <v>1.0167881755269113</v>
      </c>
      <c r="T24" s="222">
        <v>0.99873029670036839</v>
      </c>
      <c r="U24" s="72">
        <f t="shared" si="21"/>
        <v>4.3802468869048462E-2</v>
      </c>
      <c r="V24" s="72">
        <f t="shared" si="7"/>
        <v>3.0822307030566948E-2</v>
      </c>
      <c r="W24" s="73">
        <f t="shared" si="8"/>
        <v>3.1069069680539716E-2</v>
      </c>
      <c r="X24" s="29">
        <v>2010</v>
      </c>
      <c r="Y24" s="70">
        <v>5813049.3521092432</v>
      </c>
      <c r="Z24" s="70">
        <v>688833.99814584351</v>
      </c>
      <c r="AA24" s="35">
        <v>2091.2078522063875</v>
      </c>
      <c r="AB24" s="71">
        <v>1.325932502746582</v>
      </c>
      <c r="AC24" s="70">
        <v>7050528.0822839206</v>
      </c>
      <c r="AD24" s="247">
        <f t="shared" si="9"/>
        <v>2.8608522983778927E-2</v>
      </c>
      <c r="AE24" s="101">
        <f t="shared" si="10"/>
        <v>2.841863679631812E-2</v>
      </c>
      <c r="AF24" s="29">
        <v>2010</v>
      </c>
      <c r="AG24" s="70">
        <v>16274644.848409301</v>
      </c>
      <c r="AH24" s="70">
        <v>191043</v>
      </c>
      <c r="AI24" s="35">
        <v>2286.0140898987488</v>
      </c>
      <c r="AJ24" s="71">
        <v>2.1796417236328125</v>
      </c>
      <c r="AK24" s="70">
        <v>52633704.178796798</v>
      </c>
      <c r="AL24" s="72">
        <f t="shared" si="11"/>
        <v>0.15887713750546825</v>
      </c>
      <c r="AM24" s="73">
        <f t="shared" si="2"/>
        <v>0.15887713750546825</v>
      </c>
      <c r="AN24" s="254">
        <f t="shared" si="22"/>
        <v>6.9597922905824686E-2</v>
      </c>
      <c r="AO24" s="29">
        <v>2010</v>
      </c>
      <c r="AP24" s="70">
        <v>14420468.187201802</v>
      </c>
      <c r="AQ24" s="70">
        <v>828063.19542702474</v>
      </c>
      <c r="AR24" s="35">
        <v>2114.537913982685</v>
      </c>
      <c r="AS24" s="71">
        <v>1.6356582641601563</v>
      </c>
      <c r="AT24" s="70">
        <v>21813278.343580402</v>
      </c>
      <c r="AU24" s="72">
        <f t="shared" si="12"/>
        <v>8.9490241038308591E-2</v>
      </c>
      <c r="AV24" s="73">
        <f t="shared" si="3"/>
        <v>8.861549963358932E-2</v>
      </c>
      <c r="AW24" s="16">
        <v>2010</v>
      </c>
      <c r="AX24" s="70">
        <v>3643753.10221845</v>
      </c>
      <c r="AY24" s="70">
        <v>83209.311421648978</v>
      </c>
      <c r="AZ24" s="35">
        <v>2148.0093161614368</v>
      </c>
      <c r="BA24" s="71">
        <v>1.8754594326019287</v>
      </c>
      <c r="BB24" s="70">
        <v>27128307.2016671</v>
      </c>
      <c r="BC24" s="72">
        <f t="shared" si="13"/>
        <v>7.5333967668723217E-2</v>
      </c>
      <c r="BD24" s="73">
        <f t="shared" si="14"/>
        <v>7.4374381355694283E-2</v>
      </c>
      <c r="BE24" s="29">
        <v>2010</v>
      </c>
      <c r="BF24" s="70">
        <v>9065024.0363412593</v>
      </c>
      <c r="BG24" s="70">
        <v>588557.42097506253</v>
      </c>
      <c r="BH24" s="35">
        <v>2163.638332283102</v>
      </c>
      <c r="BI24" s="71">
        <v>1.5205056667327881</v>
      </c>
      <c r="BJ24" s="70">
        <v>3757084.9007714903</v>
      </c>
      <c r="BK24" s="72">
        <f t="shared" si="15"/>
        <v>0.23935199445519781</v>
      </c>
      <c r="BL24" s="73">
        <f t="shared" si="4"/>
        <v>0.23685461100458108</v>
      </c>
      <c r="BM24" s="16">
        <v>2010</v>
      </c>
      <c r="BN24" s="70">
        <v>16036553.612133799</v>
      </c>
      <c r="BO24" s="70">
        <v>1789862.9642273698</v>
      </c>
      <c r="BP24" s="35">
        <v>2117.1747310344972</v>
      </c>
      <c r="BQ24" s="71">
        <v>1.5618696212768555</v>
      </c>
      <c r="BR24" s="70">
        <v>10957889.0912476</v>
      </c>
      <c r="BS24" s="72">
        <f t="shared" si="16"/>
        <v>1.4813690148231055E-2</v>
      </c>
      <c r="BT24" s="72">
        <f t="shared" si="17"/>
        <v>1.4747249400334899E-2</v>
      </c>
      <c r="BU24" s="29">
        <v>2010</v>
      </c>
      <c r="BV24" s="70">
        <v>11295342.418153815</v>
      </c>
      <c r="BW24" s="70">
        <v>523910.50552002946</v>
      </c>
      <c r="BX24" s="35">
        <v>2349.5860409998618</v>
      </c>
      <c r="BY24" s="71">
        <v>1.5131672620773315</v>
      </c>
      <c r="BZ24" s="70">
        <v>35540042.675528698</v>
      </c>
      <c r="CA24" s="72">
        <f t="shared" si="18"/>
        <v>3.0741507416419178E-2</v>
      </c>
      <c r="CB24" s="73">
        <f t="shared" si="19"/>
        <v>3.0532380058153199E-2</v>
      </c>
      <c r="CC24" s="16">
        <v>2010</v>
      </c>
      <c r="CD24" s="70">
        <v>54677993.085801907</v>
      </c>
      <c r="CE24" s="70">
        <v>2555161.4648437253</v>
      </c>
      <c r="CF24" s="35">
        <v>1926.2728976155361</v>
      </c>
      <c r="CG24" s="71">
        <v>2.3857066631317139</v>
      </c>
      <c r="CH24" s="70">
        <v>197457899.49349102</v>
      </c>
      <c r="CI24" s="72">
        <f t="shared" si="20"/>
        <v>1.9456149818354147E-2</v>
      </c>
      <c r="CJ24" s="73">
        <f t="shared" si="5"/>
        <v>1.9343106872292654E-2</v>
      </c>
    </row>
    <row r="25" spans="1:94" ht="16" x14ac:dyDescent="0.5">
      <c r="A25" s="12">
        <v>2011</v>
      </c>
      <c r="B25" s="70">
        <v>139744270.97135201</v>
      </c>
      <c r="C25" s="70">
        <v>7651256.9959215242</v>
      </c>
      <c r="D25" s="35">
        <v>2054.6023809523813</v>
      </c>
      <c r="E25" s="35">
        <v>15720290841.098928</v>
      </c>
      <c r="F25" s="71">
        <v>1.8880159854888916</v>
      </c>
      <c r="G25" s="70">
        <v>378854590.08019704</v>
      </c>
      <c r="H25" s="222">
        <v>1.0186813706973472</v>
      </c>
      <c r="I25" s="222">
        <v>0.99889899900388313</v>
      </c>
      <c r="J25" s="72">
        <f t="shared" si="0"/>
        <v>5.4129725931449386E-2</v>
      </c>
      <c r="K25" s="72">
        <f t="shared" si="6"/>
        <v>3.8669406484298396E-2</v>
      </c>
      <c r="L25" s="73">
        <f t="shared" si="1"/>
        <v>3.9038875181408347E-2</v>
      </c>
      <c r="M25" s="12">
        <v>2011</v>
      </c>
      <c r="N25" s="70">
        <v>124638586.49964155</v>
      </c>
      <c r="O25" s="70">
        <v>7454059.9959215242</v>
      </c>
      <c r="P25" s="35">
        <v>2054.6325992402562</v>
      </c>
      <c r="Q25" s="222">
        <v>1.8683464527130127</v>
      </c>
      <c r="R25" s="70">
        <v>320226970.59383941</v>
      </c>
      <c r="S25" s="222">
        <v>1.0221015832131657</v>
      </c>
      <c r="T25" s="222">
        <v>0.99869742614031465</v>
      </c>
      <c r="U25" s="72">
        <f t="shared" si="21"/>
        <v>4.5496525251018397E-2</v>
      </c>
      <c r="V25" s="72">
        <f t="shared" si="7"/>
        <v>3.1848905222543467E-2</v>
      </c>
      <c r="W25" s="73">
        <f t="shared" si="8"/>
        <v>3.217890535923864E-2</v>
      </c>
      <c r="X25" s="29">
        <v>2011</v>
      </c>
      <c r="Y25" s="70">
        <v>6548550.1147879539</v>
      </c>
      <c r="Z25" s="70">
        <v>703464.82108306186</v>
      </c>
      <c r="AA25" s="35">
        <v>2046.5461606071108</v>
      </c>
      <c r="AB25" s="71">
        <v>1.3268067836761475</v>
      </c>
      <c r="AC25" s="70">
        <v>7281370.15756003</v>
      </c>
      <c r="AD25" s="247">
        <f t="shared" si="9"/>
        <v>3.1813902395671056E-2</v>
      </c>
      <c r="AE25" s="101">
        <f t="shared" si="10"/>
        <v>3.1536923159280479E-2</v>
      </c>
      <c r="AF25" s="29">
        <v>2011</v>
      </c>
      <c r="AG25" s="70">
        <v>15197463.188784301</v>
      </c>
      <c r="AH25" s="70">
        <v>197197</v>
      </c>
      <c r="AI25" s="35">
        <v>2311.9150048210508</v>
      </c>
      <c r="AJ25" s="71">
        <v>2.1902689933776855</v>
      </c>
      <c r="AK25" s="70">
        <v>58627619.486357599</v>
      </c>
      <c r="AL25" s="72">
        <f t="shared" si="11"/>
        <v>0.13504463842570089</v>
      </c>
      <c r="AM25" s="73">
        <f t="shared" si="2"/>
        <v>0.13504463842570089</v>
      </c>
      <c r="AN25" s="254">
        <f t="shared" si="22"/>
        <v>6.017873045481284E-2</v>
      </c>
      <c r="AO25" s="29">
        <v>2011</v>
      </c>
      <c r="AP25" s="70">
        <v>15819085.885913901</v>
      </c>
      <c r="AQ25" s="70">
        <v>884166.15442059934</v>
      </c>
      <c r="AR25" s="35">
        <v>2119.3740179425195</v>
      </c>
      <c r="AS25" s="71">
        <v>1.6424553394317627</v>
      </c>
      <c r="AT25" s="70">
        <v>23262662.879628599</v>
      </c>
      <c r="AU25" s="72">
        <f t="shared" si="12"/>
        <v>9.1764762902946315E-2</v>
      </c>
      <c r="AV25" s="73">
        <f t="shared" si="3"/>
        <v>9.0588788341318616E-2</v>
      </c>
      <c r="AW25" s="16">
        <v>2011</v>
      </c>
      <c r="AX25" s="70">
        <v>4003383.9250841001</v>
      </c>
      <c r="AY25" s="70">
        <v>84178.146264520721</v>
      </c>
      <c r="AZ25" s="35">
        <v>2213.8346115748072</v>
      </c>
      <c r="BA25" s="71">
        <v>1.8917622566223145</v>
      </c>
      <c r="BB25" s="70">
        <v>28550922.5515512</v>
      </c>
      <c r="BC25" s="72">
        <f t="shared" si="13"/>
        <v>7.8657688294863054E-2</v>
      </c>
      <c r="BD25" s="73">
        <f t="shared" si="14"/>
        <v>7.7344734254208014E-2</v>
      </c>
      <c r="BE25" s="29">
        <v>2011</v>
      </c>
      <c r="BF25" s="70">
        <v>10169372.368904101</v>
      </c>
      <c r="BG25" s="70">
        <v>629210.93545933638</v>
      </c>
      <c r="BH25" s="35">
        <v>2166.7518556685659</v>
      </c>
      <c r="BI25" s="71">
        <v>1.5207928419113159</v>
      </c>
      <c r="BJ25" s="70">
        <v>4259046.0203988794</v>
      </c>
      <c r="BK25" s="72">
        <f t="shared" si="15"/>
        <v>0.24191201885501556</v>
      </c>
      <c r="BL25" s="73">
        <f t="shared" si="4"/>
        <v>0.23860315799681647</v>
      </c>
      <c r="BM25" s="16">
        <v>2011</v>
      </c>
      <c r="BN25" s="70">
        <v>17855404.495155301</v>
      </c>
      <c r="BO25" s="70">
        <v>1846536.9036432737</v>
      </c>
      <c r="BP25" s="35">
        <v>2066.4818863641631</v>
      </c>
      <c r="BQ25" s="71">
        <v>1.5687730312347412</v>
      </c>
      <c r="BR25" s="70">
        <v>12003952.911537401</v>
      </c>
      <c r="BS25" s="72">
        <f t="shared" si="16"/>
        <v>1.5959998601144471E-2</v>
      </c>
      <c r="BT25" s="72">
        <f t="shared" si="17"/>
        <v>1.5866073158207619E-2</v>
      </c>
      <c r="BU25" s="29">
        <v>2011</v>
      </c>
      <c r="BV25" s="70">
        <v>11784361.142154763</v>
      </c>
      <c r="BW25" s="70">
        <v>543707.18262835126</v>
      </c>
      <c r="BX25" s="35">
        <v>2330.306896709259</v>
      </c>
      <c r="BY25" s="71">
        <v>1.5260345935821533</v>
      </c>
      <c r="BZ25" s="70">
        <v>38280562.824094504</v>
      </c>
      <c r="CA25" s="72">
        <f t="shared" si="18"/>
        <v>3.0432863527278184E-2</v>
      </c>
      <c r="CB25" s="73">
        <f t="shared" si="19"/>
        <v>3.0161313686250968E-2</v>
      </c>
      <c r="CC25" s="16">
        <v>2011</v>
      </c>
      <c r="CD25" s="70">
        <v>58827849.59885639</v>
      </c>
      <c r="CE25" s="70">
        <v>2698600.1243351107</v>
      </c>
      <c r="CF25" s="35">
        <v>1919.9925265993377</v>
      </c>
      <c r="CG25" s="71">
        <v>2.415442943572998</v>
      </c>
      <c r="CH25" s="70">
        <v>206588453.24906808</v>
      </c>
      <c r="CI25" s="72">
        <f t="shared" si="20"/>
        <v>1.9768021311719869E-2</v>
      </c>
      <c r="CJ25" s="73">
        <f t="shared" si="5"/>
        <v>1.9617347231113715E-2</v>
      </c>
    </row>
    <row r="26" spans="1:94" ht="16" x14ac:dyDescent="0.5">
      <c r="A26" s="12">
        <v>2012</v>
      </c>
      <c r="B26" s="70">
        <v>148255141.47064</v>
      </c>
      <c r="C26" s="70">
        <v>7839556.894249008</v>
      </c>
      <c r="D26" s="35">
        <v>2035.6571428571431</v>
      </c>
      <c r="E26" s="35">
        <v>15958649988.612953</v>
      </c>
      <c r="F26" s="71">
        <v>1.8981950283050537</v>
      </c>
      <c r="G26" s="70">
        <v>404264344.16993898</v>
      </c>
      <c r="H26" s="222">
        <v>1.0384386181380152</v>
      </c>
      <c r="I26" s="222">
        <v>1.0055369416945852</v>
      </c>
      <c r="J26" s="72">
        <f t="shared" si="0"/>
        <v>5.5217199416507219E-2</v>
      </c>
      <c r="K26" s="72">
        <f t="shared" si="6"/>
        <v>3.8972471543403303E-2</v>
      </c>
      <c r="L26" s="73">
        <f t="shared" si="1"/>
        <v>3.958568900315957E-2</v>
      </c>
      <c r="M26" s="12">
        <v>2012</v>
      </c>
      <c r="N26" s="70">
        <v>132809055.52457713</v>
      </c>
      <c r="O26" s="70">
        <v>7602785.894249008</v>
      </c>
      <c r="P26" s="35">
        <v>2035.6618998391293</v>
      </c>
      <c r="Q26" s="222">
        <v>1.8776148557662964</v>
      </c>
      <c r="R26" s="70">
        <v>336439594.37507546</v>
      </c>
      <c r="S26" s="222">
        <v>1.0461876753276536</v>
      </c>
      <c r="T26" s="222">
        <v>1.0066531649077346</v>
      </c>
      <c r="U26" s="72">
        <f t="shared" si="21"/>
        <v>4.7150088434314563E-2</v>
      </c>
      <c r="V26" s="72">
        <f t="shared" si="7"/>
        <v>3.257651523776945E-2</v>
      </c>
      <c r="W26" s="73">
        <f t="shared" si="8"/>
        <v>3.3139759921929565E-2</v>
      </c>
      <c r="X26" s="29">
        <v>2012</v>
      </c>
      <c r="Y26" s="70">
        <v>6569992.6608839529</v>
      </c>
      <c r="Z26" s="70">
        <v>696813.28068835381</v>
      </c>
      <c r="AA26" s="35">
        <v>2016.6717850821358</v>
      </c>
      <c r="AB26" s="71">
        <v>1.3278616666793823</v>
      </c>
      <c r="AC26" s="70">
        <v>7488532.1687997105</v>
      </c>
      <c r="AD26" s="247">
        <f t="shared" si="9"/>
        <v>3.200836710822505E-2</v>
      </c>
      <c r="AE26" s="101">
        <f t="shared" si="10"/>
        <v>3.1435449848495466E-2</v>
      </c>
      <c r="AF26" s="29">
        <v>2012</v>
      </c>
      <c r="AG26" s="70">
        <v>15746951.594674699</v>
      </c>
      <c r="AH26" s="70">
        <v>236771</v>
      </c>
      <c r="AI26" s="35">
        <v>2338.8993233272004</v>
      </c>
      <c r="AJ26" s="71">
        <v>2.1996724605560303</v>
      </c>
      <c r="AK26" s="70">
        <v>67824749.794863492</v>
      </c>
      <c r="AL26" s="72">
        <f t="shared" si="11"/>
        <v>0.11948600086915241</v>
      </c>
      <c r="AM26" s="73">
        <f t="shared" si="2"/>
        <v>0.11948600086915241</v>
      </c>
      <c r="AN26" s="254">
        <f t="shared" si="22"/>
        <v>5.2446110595395889E-2</v>
      </c>
      <c r="AO26" s="29">
        <v>2012</v>
      </c>
      <c r="AP26" s="70">
        <v>16636045.880360499</v>
      </c>
      <c r="AQ26" s="70">
        <v>906095.35179590294</v>
      </c>
      <c r="AR26" s="35">
        <v>2096.8665896824427</v>
      </c>
      <c r="AS26" s="71">
        <v>1.6516760587692261</v>
      </c>
      <c r="AT26" s="70">
        <v>24231098.3000682</v>
      </c>
      <c r="AU26" s="72">
        <f t="shared" si="12"/>
        <v>9.3462082694210011E-2</v>
      </c>
      <c r="AV26" s="73">
        <f t="shared" si="3"/>
        <v>9.1005112494384602E-2</v>
      </c>
      <c r="AW26" s="16">
        <v>2012</v>
      </c>
      <c r="AX26" s="70">
        <v>4422087.79830541</v>
      </c>
      <c r="AY26" s="70">
        <v>77419.346761885987</v>
      </c>
      <c r="AZ26" s="35">
        <v>2174.4133077348988</v>
      </c>
      <c r="BA26" s="71">
        <v>1.912432074546814</v>
      </c>
      <c r="BB26" s="70">
        <v>30072114.65918</v>
      </c>
      <c r="BC26" s="72">
        <f t="shared" si="13"/>
        <v>8.5241729538372973E-2</v>
      </c>
      <c r="BD26" s="73">
        <f t="shared" si="14"/>
        <v>8.2329003969796866E-2</v>
      </c>
      <c r="BE26" s="29">
        <v>2012</v>
      </c>
      <c r="BF26" s="70">
        <v>11523632.2730758</v>
      </c>
      <c r="BG26" s="70">
        <v>649387.60338903451</v>
      </c>
      <c r="BH26" s="35">
        <v>2141.2240671430322</v>
      </c>
      <c r="BI26" s="71">
        <v>1.5208090543746948</v>
      </c>
      <c r="BJ26" s="70">
        <v>4619214.6537723206</v>
      </c>
      <c r="BK26" s="72">
        <f t="shared" si="15"/>
        <v>0.25856656412555939</v>
      </c>
      <c r="BL26" s="73">
        <f t="shared" si="4"/>
        <v>0.25131494567739776</v>
      </c>
      <c r="BM26" s="16">
        <v>2012</v>
      </c>
      <c r="BN26" s="70">
        <v>18695013.663667902</v>
      </c>
      <c r="BO26" s="70">
        <v>1820207.9616366189</v>
      </c>
      <c r="BP26" s="35">
        <v>2042.6456048148023</v>
      </c>
      <c r="BQ26" s="71">
        <v>1.5762519836425781</v>
      </c>
      <c r="BR26" s="70">
        <v>12998216.138448901</v>
      </c>
      <c r="BS26" s="72">
        <f t="shared" si="16"/>
        <v>1.661044268905449E-2</v>
      </c>
      <c r="BT26" s="72">
        <f t="shared" si="17"/>
        <v>1.6409170033246566E-2</v>
      </c>
      <c r="BU26" s="29">
        <v>2012</v>
      </c>
      <c r="BV26" s="70">
        <v>12844105.386980293</v>
      </c>
      <c r="BW26" s="70">
        <v>558921.49120907462</v>
      </c>
      <c r="BX26" s="35">
        <v>2307.7910379682276</v>
      </c>
      <c r="BY26" s="71">
        <v>1.5428037643432617</v>
      </c>
      <c r="BZ26" s="70">
        <v>41768913.084316298</v>
      </c>
      <c r="CA26" s="72">
        <f t="shared" si="18"/>
        <v>3.146500824559767E-2</v>
      </c>
      <c r="CB26" s="73">
        <f t="shared" si="19"/>
        <v>3.088786668061454E-2</v>
      </c>
      <c r="CC26" s="16">
        <v>2012</v>
      </c>
      <c r="CD26" s="70">
        <v>62469455.764318138</v>
      </c>
      <c r="CE26" s="70">
        <v>2803031.1584764421</v>
      </c>
      <c r="CF26" s="35">
        <v>1906.5428818293985</v>
      </c>
      <c r="CG26" s="71">
        <v>2.4446811676025391</v>
      </c>
      <c r="CH26" s="70">
        <v>215261505.3704907</v>
      </c>
      <c r="CI26" s="72">
        <f t="shared" si="20"/>
        <v>2.0121790229771955E-2</v>
      </c>
      <c r="CJ26" s="73">
        <f t="shared" si="5"/>
        <v>1.9806295642075488E-2</v>
      </c>
      <c r="CM26" s="313"/>
      <c r="CN26" s="313"/>
      <c r="CO26" s="1"/>
    </row>
    <row r="27" spans="1:94" ht="16" x14ac:dyDescent="0.5">
      <c r="A27" s="12">
        <v>2013</v>
      </c>
      <c r="B27" s="70">
        <v>152918543.84492201</v>
      </c>
      <c r="C27" s="70">
        <v>7996368.5552426521</v>
      </c>
      <c r="D27" s="35">
        <v>2025.1416666666667</v>
      </c>
      <c r="E27" s="35">
        <v>16193779143.245029</v>
      </c>
      <c r="F27" s="71">
        <v>1.9080184698104858</v>
      </c>
      <c r="G27" s="70">
        <v>427223784.80914503</v>
      </c>
      <c r="H27" s="222">
        <v>1.0402930770883752</v>
      </c>
      <c r="I27" s="222">
        <v>1.0095026074887778</v>
      </c>
      <c r="J27" s="72">
        <f t="shared" si="0"/>
        <v>5.5032605546577011E-2</v>
      </c>
      <c r="K27" s="72">
        <f t="shared" si="6"/>
        <v>3.8705545101154384E-2</v>
      </c>
      <c r="L27" s="73">
        <f t="shared" si="1"/>
        <v>3.9273561881418347E-2</v>
      </c>
      <c r="M27" s="12">
        <v>2013</v>
      </c>
      <c r="N27" s="70">
        <v>136555456.62729016</v>
      </c>
      <c r="O27" s="70">
        <v>7766993.5552426521</v>
      </c>
      <c r="P27" s="35">
        <v>2025.2078928266237</v>
      </c>
      <c r="Q27" s="222">
        <v>1.8865360021591187</v>
      </c>
      <c r="R27" s="70">
        <v>351685358.27156252</v>
      </c>
      <c r="S27" s="222">
        <v>1.0489476189168214</v>
      </c>
      <c r="T27" s="222">
        <v>1.0115436706175767</v>
      </c>
      <c r="U27" s="72">
        <f>+N27/((R27^(0.445))*((O27*P27)^(1-0.445)))</f>
        <v>4.710742682393701E-2</v>
      </c>
      <c r="V27" s="72">
        <f t="shared" si="7"/>
        <v>3.2423493862804353E-2</v>
      </c>
      <c r="W27" s="73">
        <f t="shared" si="8"/>
        <v>3.2951644195283486E-2</v>
      </c>
      <c r="X27" s="29">
        <v>2013</v>
      </c>
      <c r="Y27" s="70">
        <v>6620406.9167711847</v>
      </c>
      <c r="Z27" s="70">
        <v>674317.42860482458</v>
      </c>
      <c r="AA27" s="35">
        <v>1986.8519637698219</v>
      </c>
      <c r="AB27" s="71">
        <v>1.3290976285934448</v>
      </c>
      <c r="AC27" s="70">
        <v>7654133.0460933493</v>
      </c>
      <c r="AD27" s="247">
        <f t="shared" si="9"/>
        <v>3.2883210628276392E-2</v>
      </c>
      <c r="AE27" s="101">
        <f t="shared" si="10"/>
        <v>3.226061881800181E-2</v>
      </c>
      <c r="AF27" s="29">
        <v>2013</v>
      </c>
      <c r="AG27" s="70">
        <v>16576585.486198802</v>
      </c>
      <c r="AH27" s="70">
        <v>229375</v>
      </c>
      <c r="AI27" s="35">
        <v>2230.9442352113274</v>
      </c>
      <c r="AJ27" s="71">
        <v>2.2078361511230469</v>
      </c>
      <c r="AK27" s="70">
        <v>75538426.537582502</v>
      </c>
      <c r="AL27" s="72">
        <f t="shared" si="11"/>
        <v>0.11779189045123541</v>
      </c>
      <c r="AM27" s="73">
        <f t="shared" si="2"/>
        <v>0.11779189045123541</v>
      </c>
      <c r="AN27" s="254">
        <f t="shared" si="22"/>
        <v>5.4471621484545131E-2</v>
      </c>
      <c r="AO27" s="29">
        <v>2013</v>
      </c>
      <c r="AP27" s="70">
        <v>16798489.056055002</v>
      </c>
      <c r="AQ27" s="70">
        <v>906098.14423466113</v>
      </c>
      <c r="AR27" s="35">
        <v>2075.6510541552589</v>
      </c>
      <c r="AS27" s="71">
        <v>1.6633610725402832</v>
      </c>
      <c r="AT27" s="70">
        <v>25284191.970541697</v>
      </c>
      <c r="AU27" s="72">
        <f t="shared" si="12"/>
        <v>9.2153037633983984E-2</v>
      </c>
      <c r="AV27" s="73">
        <f t="shared" si="3"/>
        <v>8.9591109005431033E-2</v>
      </c>
      <c r="AW27" s="16">
        <v>2013</v>
      </c>
      <c r="AX27" s="70">
        <v>4686569.4358532997</v>
      </c>
      <c r="AY27" s="70">
        <v>74449.458728627564</v>
      </c>
      <c r="AZ27" s="35">
        <v>2174.1311223166313</v>
      </c>
      <c r="BA27" s="71">
        <v>1.9376083612442017</v>
      </c>
      <c r="BB27" s="70">
        <v>31202675.372033402</v>
      </c>
      <c r="BC27" s="72">
        <f t="shared" si="13"/>
        <v>8.8338961779479891E-2</v>
      </c>
      <c r="BD27" s="73">
        <f t="shared" si="14"/>
        <v>8.5147492638633859E-2</v>
      </c>
      <c r="BE27" s="29">
        <v>2013</v>
      </c>
      <c r="BF27" s="70">
        <v>11759223.257840401</v>
      </c>
      <c r="BG27" s="70">
        <v>695729.04007597174</v>
      </c>
      <c r="BH27" s="35">
        <v>2124.4824706940408</v>
      </c>
      <c r="BI27" s="71">
        <v>1.520554780960083</v>
      </c>
      <c r="BJ27" s="70">
        <v>5571139.3204981396</v>
      </c>
      <c r="BK27" s="72">
        <f t="shared" si="15"/>
        <v>0.22924856327072729</v>
      </c>
      <c r="BL27" s="73">
        <f t="shared" si="4"/>
        <v>0.22244965045229934</v>
      </c>
      <c r="BM27" s="16">
        <v>2013</v>
      </c>
      <c r="BN27" s="70">
        <v>19268984.809856601</v>
      </c>
      <c r="BO27" s="70">
        <v>1897053.6114999051</v>
      </c>
      <c r="BP27" s="35">
        <v>2041.7628746940961</v>
      </c>
      <c r="BQ27" s="71">
        <v>1.5843144655227661</v>
      </c>
      <c r="BR27" s="70">
        <v>14181273.224456599</v>
      </c>
      <c r="BS27" s="72">
        <f t="shared" si="16"/>
        <v>1.6169981707888564E-2</v>
      </c>
      <c r="BT27" s="72">
        <f t="shared" si="17"/>
        <v>1.5962687155800313E-2</v>
      </c>
      <c r="BU27" s="29">
        <v>2013</v>
      </c>
      <c r="BV27" s="70">
        <v>13586145.302872</v>
      </c>
      <c r="BW27" s="70">
        <v>574246.11700807628</v>
      </c>
      <c r="BX27" s="35">
        <v>2302.9746986570794</v>
      </c>
      <c r="BY27" s="71">
        <v>1.5636007785797119</v>
      </c>
      <c r="BZ27" s="70">
        <v>43766444.261080496</v>
      </c>
      <c r="CA27" s="72">
        <f t="shared" si="18"/>
        <v>3.192093476074577E-2</v>
      </c>
      <c r="CB27" s="73">
        <f t="shared" si="19"/>
        <v>3.1301600334995898E-2</v>
      </c>
      <c r="CC27" s="16">
        <v>2013</v>
      </c>
      <c r="CD27" s="70">
        <v>64072056.639729194</v>
      </c>
      <c r="CE27" s="70">
        <v>2854470.6144667068</v>
      </c>
      <c r="CF27" s="35">
        <v>1905.3103412900637</v>
      </c>
      <c r="CG27" s="71">
        <v>2.4733943939208984</v>
      </c>
      <c r="CH27" s="70">
        <v>224025501.07685891</v>
      </c>
      <c r="CI27" s="72">
        <f t="shared" si="20"/>
        <v>1.9968917230951032E-2</v>
      </c>
      <c r="CJ27" s="73">
        <f t="shared" si="5"/>
        <v>1.9637702949528109E-2</v>
      </c>
    </row>
    <row r="28" spans="1:94" ht="16" x14ac:dyDescent="0.5">
      <c r="A28" s="12">
        <v>2014</v>
      </c>
      <c r="B28" s="70">
        <v>155688678.27482301</v>
      </c>
      <c r="C28" s="70">
        <v>8150781.2253936883</v>
      </c>
      <c r="D28" s="35">
        <v>2005.4577380952383</v>
      </c>
      <c r="E28" s="35">
        <v>16346047279.98716</v>
      </c>
      <c r="F28" s="71">
        <v>1.9174799919128418</v>
      </c>
      <c r="G28" s="70">
        <v>448283713.33937997</v>
      </c>
      <c r="H28" s="222">
        <v>1.0259399459638727</v>
      </c>
      <c r="I28" s="222">
        <v>1.0068431808149521</v>
      </c>
      <c r="J28" s="72">
        <f t="shared" si="0"/>
        <v>5.4474103686394215E-2</v>
      </c>
      <c r="K28" s="72">
        <f t="shared" si="6"/>
        <v>3.8473563049041863E-2</v>
      </c>
      <c r="L28" s="73">
        <f t="shared" si="1"/>
        <v>3.8825695496126467E-2</v>
      </c>
      <c r="M28" s="12">
        <v>2014</v>
      </c>
      <c r="N28" s="70">
        <v>138954224.31212589</v>
      </c>
      <c r="O28" s="70">
        <v>7900966.2253936883</v>
      </c>
      <c r="P28" s="35">
        <v>2005.4820494424712</v>
      </c>
      <c r="Q28" s="222">
        <v>1.8951045274734497</v>
      </c>
      <c r="R28" s="70">
        <v>365730031.14541429</v>
      </c>
      <c r="S28" s="222">
        <v>1.0317951885550363</v>
      </c>
      <c r="T28" s="222">
        <v>1.0083878441624603</v>
      </c>
      <c r="U28" s="72">
        <f t="shared" si="21"/>
        <v>4.691603921690464E-2</v>
      </c>
      <c r="V28" s="72">
        <f t="shared" si="7"/>
        <v>3.2447842478085361E-2</v>
      </c>
      <c r="W28" s="73">
        <f t="shared" si="8"/>
        <v>3.2780883094026145E-2</v>
      </c>
      <c r="X28" s="29">
        <v>2014</v>
      </c>
      <c r="Y28" s="70">
        <v>6467366.2930788379</v>
      </c>
      <c r="Z28" s="70">
        <v>678453.51199568214</v>
      </c>
      <c r="AA28" s="35">
        <v>1989.7376060485842</v>
      </c>
      <c r="AB28" s="71">
        <v>1.3305151462554932</v>
      </c>
      <c r="AC28" s="70">
        <v>7850197.3289988199</v>
      </c>
      <c r="AD28" s="247">
        <f t="shared" si="9"/>
        <v>3.1635433780253276E-2</v>
      </c>
      <c r="AE28" s="101">
        <f t="shared" si="10"/>
        <v>3.124182493492695E-2</v>
      </c>
      <c r="AF28" s="29">
        <v>2014</v>
      </c>
      <c r="AG28" s="70">
        <v>16946740.722777501</v>
      </c>
      <c r="AH28" s="70">
        <v>249815</v>
      </c>
      <c r="AI28" s="35">
        <v>2277.1647362481981</v>
      </c>
      <c r="AJ28" s="71">
        <v>2.2147457599639893</v>
      </c>
      <c r="AK28" s="70">
        <v>82553682.193965688</v>
      </c>
      <c r="AL28" s="72">
        <f t="shared" si="11"/>
        <v>0.10967853626192001</v>
      </c>
      <c r="AM28" s="73">
        <f t="shared" si="2"/>
        <v>0.10967853626192001</v>
      </c>
      <c r="AN28" s="254">
        <f t="shared" si="22"/>
        <v>5.042863052045627E-2</v>
      </c>
      <c r="AO28" s="29">
        <v>2014</v>
      </c>
      <c r="AP28" s="70">
        <v>16882099.752740301</v>
      </c>
      <c r="AQ28" s="70">
        <v>925632.01115124871</v>
      </c>
      <c r="AR28" s="35">
        <v>2052.9814041228524</v>
      </c>
      <c r="AS28" s="71">
        <v>1.6775616407394409</v>
      </c>
      <c r="AT28" s="70">
        <v>26209536.002372101</v>
      </c>
      <c r="AU28" s="72">
        <f t="shared" si="12"/>
        <v>8.9970408024326931E-2</v>
      </c>
      <c r="AV28" s="73">
        <f t="shared" si="3"/>
        <v>8.8324162078735294E-2</v>
      </c>
      <c r="AW28" s="16">
        <v>2014</v>
      </c>
      <c r="AX28" s="70">
        <v>4877741.6404352002</v>
      </c>
      <c r="AY28" s="70">
        <v>82232.374700103843</v>
      </c>
      <c r="AZ28" s="35">
        <v>2168.5274519239138</v>
      </c>
      <c r="BA28" s="71">
        <v>1.9674628973007202</v>
      </c>
      <c r="BB28" s="70">
        <v>32754362.675315302</v>
      </c>
      <c r="BC28" s="72">
        <f t="shared" si="13"/>
        <v>8.6314797184443612E-2</v>
      </c>
      <c r="BD28" s="73">
        <f t="shared" si="14"/>
        <v>8.425938029290031E-2</v>
      </c>
      <c r="BE28" s="29">
        <v>2014</v>
      </c>
      <c r="BF28" s="70">
        <v>11494071.8149909</v>
      </c>
      <c r="BG28" s="70">
        <v>680891.44020224945</v>
      </c>
      <c r="BH28" s="35">
        <v>2106.0432715643005</v>
      </c>
      <c r="BI28" s="71">
        <v>1.5200297832489014</v>
      </c>
      <c r="BJ28" s="70">
        <v>6046072.0035543097</v>
      </c>
      <c r="BK28" s="72">
        <f t="shared" si="15"/>
        <v>0.21524780473051161</v>
      </c>
      <c r="BL28" s="73">
        <f t="shared" si="4"/>
        <v>0.21104488309866551</v>
      </c>
      <c r="BM28" s="16">
        <v>2014</v>
      </c>
      <c r="BN28" s="70">
        <v>19390666.6316346</v>
      </c>
      <c r="BO28" s="70">
        <v>1902537.0648600073</v>
      </c>
      <c r="BP28" s="35">
        <v>2009.504474458239</v>
      </c>
      <c r="BQ28" s="71">
        <v>1.5929690599441528</v>
      </c>
      <c r="BR28" s="70">
        <v>15159109.266198201</v>
      </c>
      <c r="BS28" s="72">
        <f t="shared" si="16"/>
        <v>1.6070572593364706E-2</v>
      </c>
      <c r="BT28" s="72">
        <f t="shared" si="17"/>
        <v>1.5935331643399081E-2</v>
      </c>
      <c r="BU28" s="29">
        <v>2014</v>
      </c>
      <c r="BV28" s="70">
        <v>14024832.847282622</v>
      </c>
      <c r="BW28" s="70">
        <v>584522.73933721962</v>
      </c>
      <c r="BX28" s="35">
        <v>2259.2465135029365</v>
      </c>
      <c r="BY28" s="71">
        <v>1.5885831117630005</v>
      </c>
      <c r="BZ28" s="70">
        <v>45632030.515633799</v>
      </c>
      <c r="CA28" s="72">
        <f t="shared" si="18"/>
        <v>3.2118099872125189E-2</v>
      </c>
      <c r="CB28" s="73">
        <f t="shared" si="19"/>
        <v>3.1708559291755894E-2</v>
      </c>
      <c r="CC28" s="16">
        <v>2014</v>
      </c>
      <c r="CD28" s="70">
        <v>65961901.495890066</v>
      </c>
      <c r="CE28" s="70">
        <v>2967738.3052839511</v>
      </c>
      <c r="CF28" s="35">
        <v>1893.2585645857296</v>
      </c>
      <c r="CG28" s="71">
        <v>2.5015559196472168</v>
      </c>
      <c r="CH28" s="70">
        <v>232078723.3533414</v>
      </c>
      <c r="CI28" s="72">
        <f t="shared" si="20"/>
        <v>1.9734270012878533E-2</v>
      </c>
      <c r="CJ28" s="73">
        <f t="shared" si="5"/>
        <v>1.95192596721264E-2</v>
      </c>
      <c r="CM28" s="155"/>
      <c r="CN28" s="155"/>
      <c r="CO28" s="155"/>
      <c r="CP28" s="155"/>
    </row>
    <row r="29" spans="1:94" ht="16" x14ac:dyDescent="0.5">
      <c r="A29" s="12">
        <v>2015</v>
      </c>
      <c r="B29" s="70">
        <v>159060739.67182902</v>
      </c>
      <c r="C29" s="70">
        <v>8287687.1800342537</v>
      </c>
      <c r="D29" s="35">
        <v>1999.2440476190475</v>
      </c>
      <c r="E29" s="35">
        <v>16569109263.212172</v>
      </c>
      <c r="F29" s="71">
        <v>1.9265738725662231</v>
      </c>
      <c r="G29" s="70">
        <v>468350098.26492798</v>
      </c>
      <c r="H29" s="222">
        <v>1.0260364275162805</v>
      </c>
      <c r="I29" s="222">
        <v>1.0072934535797227</v>
      </c>
      <c r="J29" s="72">
        <f t="shared" si="0"/>
        <v>5.4105611262373718E-2</v>
      </c>
      <c r="K29" s="72">
        <f t="shared" si="6"/>
        <v>3.8118550629592539E-2</v>
      </c>
      <c r="L29" s="73">
        <f t="shared" si="1"/>
        <v>3.8460848506555914E-2</v>
      </c>
      <c r="M29" s="12">
        <v>2015</v>
      </c>
      <c r="N29" s="70">
        <v>142577190.15414324</v>
      </c>
      <c r="O29" s="70">
        <v>8049233.1800342547</v>
      </c>
      <c r="P29" s="35">
        <v>1999.2595724832427</v>
      </c>
      <c r="Q29" s="222">
        <v>1.9033153057098389</v>
      </c>
      <c r="R29" s="70">
        <v>381298170.84408712</v>
      </c>
      <c r="S29" s="222">
        <v>1.0319806501004796</v>
      </c>
      <c r="T29" s="222">
        <v>1.0089585787762683</v>
      </c>
      <c r="U29" s="72">
        <f t="shared" si="21"/>
        <v>4.6850162417287851E-2</v>
      </c>
      <c r="V29" s="72">
        <f t="shared" si="7"/>
        <v>3.2322042609728728E-2</v>
      </c>
      <c r="W29" s="73">
        <f t="shared" si="8"/>
        <v>3.2648182165387812E-2</v>
      </c>
      <c r="X29" s="29">
        <v>2015</v>
      </c>
      <c r="Y29" s="70">
        <v>6687385.4472194174</v>
      </c>
      <c r="Z29" s="70">
        <v>679837.22228909831</v>
      </c>
      <c r="AA29" s="35">
        <v>1979.5208000001455</v>
      </c>
      <c r="AB29" s="71">
        <v>1.3321146965026855</v>
      </c>
      <c r="AC29" s="70">
        <v>7973679.5917264698</v>
      </c>
      <c r="AD29" s="247">
        <f t="shared" si="9"/>
        <v>3.2545344017182995E-2</v>
      </c>
      <c r="AE29" s="101">
        <f t="shared" si="10"/>
        <v>3.2138103486600941E-2</v>
      </c>
      <c r="AF29" s="29">
        <v>2015</v>
      </c>
      <c r="AG29" s="70">
        <v>16727390.594903802</v>
      </c>
      <c r="AH29" s="70">
        <v>238454</v>
      </c>
      <c r="AI29" s="35">
        <v>2251.1020762579783</v>
      </c>
      <c r="AJ29" s="71">
        <v>2.2203893661499023</v>
      </c>
      <c r="AK29" s="70">
        <v>87051927.4208408</v>
      </c>
      <c r="AL29" s="72">
        <f t="shared" si="11"/>
        <v>0.1052606822871737</v>
      </c>
      <c r="AM29" s="73">
        <f t="shared" si="2"/>
        <v>0.1052606822871737</v>
      </c>
      <c r="AN29" s="254">
        <f t="shared" si="22"/>
        <v>4.9918799163789267E-2</v>
      </c>
      <c r="AO29" s="29">
        <v>2015</v>
      </c>
      <c r="AP29" s="70">
        <v>17144526.622368101</v>
      </c>
      <c r="AQ29" s="70">
        <v>925443.67899691581</v>
      </c>
      <c r="AR29" s="35">
        <v>2045.7372465587798</v>
      </c>
      <c r="AS29" s="71">
        <v>1.694340705871582</v>
      </c>
      <c r="AT29" s="70">
        <v>27146205.197498798</v>
      </c>
      <c r="AU29" s="72">
        <f t="shared" si="12"/>
        <v>8.9267808049475997E-2</v>
      </c>
      <c r="AV29" s="73">
        <f t="shared" si="3"/>
        <v>8.7625125684911959E-2</v>
      </c>
      <c r="AW29" s="16">
        <v>2015</v>
      </c>
      <c r="AX29" s="70">
        <v>4828279.5742760003</v>
      </c>
      <c r="AY29" s="70">
        <v>87606.225058456243</v>
      </c>
      <c r="AZ29" s="35">
        <v>2196.5138955343323</v>
      </c>
      <c r="BA29" s="71">
        <v>2.0022010803222656</v>
      </c>
      <c r="BB29" s="70">
        <v>35826291.682030298</v>
      </c>
      <c r="BC29" s="72">
        <f t="shared" si="13"/>
        <v>7.8041994140476148E-2</v>
      </c>
      <c r="BD29" s="73">
        <f t="shared" si="14"/>
        <v>7.6173035264958777E-2</v>
      </c>
      <c r="BE29" s="29">
        <v>2015</v>
      </c>
      <c r="BF29" s="70">
        <v>12133390.798063399</v>
      </c>
      <c r="BG29" s="70">
        <v>722117.93995322415</v>
      </c>
      <c r="BH29" s="35">
        <v>2096.0299330665939</v>
      </c>
      <c r="BI29" s="71">
        <v>1.5192344188690186</v>
      </c>
      <c r="BJ29" s="70">
        <v>6261863.0759522906</v>
      </c>
      <c r="BK29" s="72">
        <f t="shared" si="15"/>
        <v>0.21789922641175374</v>
      </c>
      <c r="BL29" s="73">
        <f t="shared" si="4"/>
        <v>0.21362034358374812</v>
      </c>
      <c r="BM29" s="16">
        <v>2015</v>
      </c>
      <c r="BN29" s="70">
        <v>19917060.7471283</v>
      </c>
      <c r="BO29" s="70">
        <v>1930378.1759816136</v>
      </c>
      <c r="BP29" s="35">
        <v>2006.8248358226942</v>
      </c>
      <c r="BQ29" s="71">
        <v>1.6022249460220337</v>
      </c>
      <c r="BR29" s="70">
        <v>16190731.595450299</v>
      </c>
      <c r="BS29" s="72">
        <f t="shared" si="16"/>
        <v>1.599279207009455E-2</v>
      </c>
      <c r="BT29" s="72">
        <f t="shared" si="17"/>
        <v>1.5857436142075684E-2</v>
      </c>
      <c r="BU29" s="29">
        <v>2015</v>
      </c>
      <c r="BV29" s="70">
        <v>14624056.885541826</v>
      </c>
      <c r="BW29" s="70">
        <v>686107.32002777501</v>
      </c>
      <c r="BX29" s="35">
        <v>2269.3131762459147</v>
      </c>
      <c r="BY29" s="71">
        <v>1.6179416179656982</v>
      </c>
      <c r="BZ29" s="70">
        <v>47382243.586715899</v>
      </c>
      <c r="CA29" s="72">
        <f t="shared" si="18"/>
        <v>2.9602497700247549E-2</v>
      </c>
      <c r="CB29" s="73">
        <f t="shared" ref="CB29:CB35" si="23">BV29/(((BZ29*$S29)^(0.41))*((BX29*BW29*BY29)^(1-0.41)))</f>
        <v>2.9222880277006279E-2</v>
      </c>
      <c r="CC29" s="16">
        <v>2015</v>
      </c>
      <c r="CD29" s="70">
        <v>67364697.249256805</v>
      </c>
      <c r="CE29" s="70">
        <v>3017742.6177270422</v>
      </c>
      <c r="CF29" s="35">
        <v>1884.0587481998248</v>
      </c>
      <c r="CG29" s="71">
        <v>2.529139518737793</v>
      </c>
      <c r="CH29" s="70">
        <v>240517156.1147137</v>
      </c>
      <c r="CI29" s="72">
        <f t="shared" si="20"/>
        <v>1.9610746028068286E-2</v>
      </c>
      <c r="CJ29" s="73">
        <f t="shared" ref="CJ29:CJ35" si="24">CD29/(((CH29*$S29)^(0.35))*((CF29*CE29*CG29)^(1-0.35)))</f>
        <v>1.9395861368456602E-2</v>
      </c>
      <c r="CM29" s="155"/>
      <c r="CN29" s="155"/>
      <c r="CO29" s="155"/>
      <c r="CP29" s="155"/>
    </row>
    <row r="30" spans="1:94" ht="16" x14ac:dyDescent="0.5">
      <c r="A30" s="12">
        <v>2016</v>
      </c>
      <c r="B30" s="70">
        <v>161722672.35824698</v>
      </c>
      <c r="C30" s="70">
        <v>8408380.324545268</v>
      </c>
      <c r="D30" s="35">
        <v>1986.9878571428569</v>
      </c>
      <c r="E30" s="35">
        <v>16707349603.110361</v>
      </c>
      <c r="F30" s="71">
        <v>1.935294508934021</v>
      </c>
      <c r="G30" s="70">
        <v>486461207.20916003</v>
      </c>
      <c r="H30" s="222">
        <v>1.0101785539952923</v>
      </c>
      <c r="I30" s="222">
        <v>1.0045300603168366</v>
      </c>
      <c r="J30" s="72">
        <f t="shared" si="0"/>
        <v>5.3777616059281802E-2</v>
      </c>
      <c r="K30" s="72">
        <f t="shared" si="6"/>
        <v>3.8086009658099183E-2</v>
      </c>
      <c r="L30" s="73">
        <f t="shared" si="1"/>
        <v>3.8189705118515799E-2</v>
      </c>
      <c r="M30" s="12">
        <v>2016</v>
      </c>
      <c r="N30" s="70">
        <v>145627519.61774978</v>
      </c>
      <c r="O30" s="70">
        <v>8190220.324545267</v>
      </c>
      <c r="P30" s="35">
        <v>1982.2556890969754</v>
      </c>
      <c r="Q30" s="222">
        <v>1.911163330078125</v>
      </c>
      <c r="R30" s="70">
        <v>396410583.92039233</v>
      </c>
      <c r="S30" s="222">
        <v>1.0124907655472384</v>
      </c>
      <c r="T30" s="222">
        <v>1.005559131617185</v>
      </c>
      <c r="U30" s="72">
        <f t="shared" si="21"/>
        <v>4.6802187485921402E-2</v>
      </c>
      <c r="V30" s="72">
        <f t="shared" ref="V30:V35" si="25">+N30/(((R30*S30)^(0.445))*((O30*P30*Q30)^(1-0.445)))</f>
        <v>3.2489785513984307E-2</v>
      </c>
      <c r="W30" s="73">
        <f t="shared" ref="W30:W35" si="26">+N30/(((R30*T30)^(0.445))*((O30*P30*Q30)^(1-0.445)))</f>
        <v>3.2589258754447702E-2</v>
      </c>
      <c r="X30" s="29">
        <v>2016</v>
      </c>
      <c r="Y30" s="70">
        <v>6907386.1591222323</v>
      </c>
      <c r="Z30" s="70">
        <v>694240.41183316917</v>
      </c>
      <c r="AA30" s="35">
        <v>2016.8770822378306</v>
      </c>
      <c r="AB30" s="71">
        <v>1.3338971138000488</v>
      </c>
      <c r="AC30" s="70">
        <v>8267518.5761335595</v>
      </c>
      <c r="AD30" s="247">
        <f t="shared" si="9"/>
        <v>3.2327838782659851E-2</v>
      </c>
      <c r="AE30" s="101">
        <f t="shared" si="10"/>
        <v>3.21677172908107E-2</v>
      </c>
      <c r="AF30" s="29">
        <v>2016</v>
      </c>
      <c r="AG30" s="70">
        <v>16202944.4010625</v>
      </c>
      <c r="AH30" s="70">
        <v>218160</v>
      </c>
      <c r="AI30" s="35">
        <v>2263.1958034641139</v>
      </c>
      <c r="AJ30" s="71">
        <v>2.2247574329376221</v>
      </c>
      <c r="AK30" s="70">
        <v>90050623.28876771</v>
      </c>
      <c r="AL30" s="72">
        <f t="shared" si="11"/>
        <v>0.1012184734748099</v>
      </c>
      <c r="AM30" s="73">
        <f t="shared" si="2"/>
        <v>0.1012184734748099</v>
      </c>
      <c r="AN30" s="254">
        <f t="shared" si="22"/>
        <v>4.9608671006870338E-2</v>
      </c>
      <c r="AO30" s="29">
        <v>2016</v>
      </c>
      <c r="AP30" s="70">
        <v>17128829.999092299</v>
      </c>
      <c r="AQ30" s="70">
        <v>893956.06627203908</v>
      </c>
      <c r="AR30" s="35">
        <v>2037.6493289654072</v>
      </c>
      <c r="AS30" s="71">
        <v>1.7137731313705444</v>
      </c>
      <c r="AT30" s="70">
        <v>28367778.561734401</v>
      </c>
      <c r="AU30" s="72">
        <f t="shared" si="12"/>
        <v>8.7873350423980326E-2</v>
      </c>
      <c r="AV30" s="73">
        <f t="shared" si="3"/>
        <v>8.7232125293434895E-2</v>
      </c>
      <c r="AW30" s="16">
        <v>2016</v>
      </c>
      <c r="AX30" s="70">
        <v>4997230.6066466998</v>
      </c>
      <c r="AY30" s="70">
        <v>90094.60184367816</v>
      </c>
      <c r="AZ30" s="35">
        <v>2115.8849821824297</v>
      </c>
      <c r="BA30" s="71">
        <v>2.0420639514923096</v>
      </c>
      <c r="BB30" s="70">
        <v>38244036.875986502</v>
      </c>
      <c r="BC30" s="72">
        <f t="shared" si="13"/>
        <v>7.6629410122967867E-2</v>
      </c>
      <c r="BD30" s="73">
        <f t="shared" si="14"/>
        <v>7.5900451241929609E-2</v>
      </c>
      <c r="BE30" s="29">
        <v>2016</v>
      </c>
      <c r="BF30" s="70">
        <v>12240254.071323199</v>
      </c>
      <c r="BG30" s="70">
        <v>741084.7432145807</v>
      </c>
      <c r="BH30" s="35">
        <v>2101.339940165426</v>
      </c>
      <c r="BI30" s="71">
        <v>1.5181691646575928</v>
      </c>
      <c r="BJ30" s="70">
        <v>6413502.0323653501</v>
      </c>
      <c r="BK30" s="72">
        <f t="shared" si="15"/>
        <v>0.21431729661213408</v>
      </c>
      <c r="BL30" s="73">
        <f t="shared" si="4"/>
        <v>0.21264777738831858</v>
      </c>
      <c r="BM30" s="16">
        <v>2016</v>
      </c>
      <c r="BN30" s="70">
        <v>20202096.607472301</v>
      </c>
      <c r="BO30" s="70">
        <v>2020371.3634621392</v>
      </c>
      <c r="BP30" s="35">
        <v>2010.4332089266941</v>
      </c>
      <c r="BQ30" s="71">
        <v>1.6120920181274414</v>
      </c>
      <c r="BR30" s="70">
        <v>16962722.817988299</v>
      </c>
      <c r="BS30" s="72">
        <f t="shared" si="16"/>
        <v>1.540535971399508E-2</v>
      </c>
      <c r="BT30" s="72">
        <f t="shared" ref="BT30:BT35" si="27">BN30/(((BR30*$S30)^(0.27))*((BP30*BO30*BQ30)^(1-0.27)))</f>
        <v>1.5353813265372504E-2</v>
      </c>
      <c r="BU30" s="29">
        <v>2016</v>
      </c>
      <c r="BV30" s="70">
        <v>15140801.468224466</v>
      </c>
      <c r="BW30" s="70">
        <v>702988.4945235817</v>
      </c>
      <c r="BX30" s="35">
        <v>2201.4960977742967</v>
      </c>
      <c r="BY30" s="71">
        <v>1.6519032716751099</v>
      </c>
      <c r="BZ30" s="70">
        <v>49152288.683164403</v>
      </c>
      <c r="CA30" s="72">
        <f t="shared" si="18"/>
        <v>2.9929674019235582E-2</v>
      </c>
      <c r="CB30" s="73">
        <f t="shared" si="23"/>
        <v>2.9777734105506645E-2</v>
      </c>
      <c r="CC30" s="16">
        <v>2016</v>
      </c>
      <c r="CD30" s="70">
        <v>69121937.39227441</v>
      </c>
      <c r="CE30" s="70">
        <v>3047483.9344286555</v>
      </c>
      <c r="CF30" s="35">
        <v>1835.0008223816592</v>
      </c>
      <c r="CG30" s="71">
        <v>2.5561189651489258</v>
      </c>
      <c r="CH30" s="70">
        <v>249002736.3730202</v>
      </c>
      <c r="CI30" s="72">
        <f t="shared" si="20"/>
        <v>1.9956816887719397E-2</v>
      </c>
      <c r="CJ30" s="73">
        <f t="shared" si="24"/>
        <v>1.9870298791620875E-2</v>
      </c>
      <c r="CM30" s="155"/>
      <c r="CN30" s="155"/>
      <c r="CO30" s="155"/>
      <c r="CP30" s="155"/>
    </row>
    <row r="31" spans="1:94" ht="16" x14ac:dyDescent="0.5">
      <c r="A31" s="12">
        <v>2017</v>
      </c>
      <c r="B31" s="70">
        <v>163502589.89588103</v>
      </c>
      <c r="C31" s="70">
        <v>8607213.1399017908</v>
      </c>
      <c r="D31" s="35">
        <v>1966.9589285714289</v>
      </c>
      <c r="E31" s="35">
        <v>16930034735.647152</v>
      </c>
      <c r="F31" s="71">
        <v>1.943636417388916</v>
      </c>
      <c r="G31" s="70">
        <v>502352337.00147396</v>
      </c>
      <c r="H31" s="222">
        <v>0.99624423612889279</v>
      </c>
      <c r="I31" s="222">
        <v>1.0019940768088067</v>
      </c>
      <c r="J31" s="72">
        <f t="shared" si="0"/>
        <v>5.3164776436903587E-2</v>
      </c>
      <c r="K31" s="72">
        <f t="shared" si="6"/>
        <v>3.7822549873061523E-2</v>
      </c>
      <c r="L31" s="73">
        <f t="shared" si="1"/>
        <v>3.77171507761037E-2</v>
      </c>
      <c r="M31" s="12">
        <v>2017</v>
      </c>
      <c r="N31" s="70">
        <v>147641873.63730121</v>
      </c>
      <c r="O31" s="70">
        <v>8389809.1399017908</v>
      </c>
      <c r="P31" s="35">
        <v>1966.879870778037</v>
      </c>
      <c r="Q31" s="222">
        <v>1.9186438322067261</v>
      </c>
      <c r="R31" s="70">
        <v>409336627.97183621</v>
      </c>
      <c r="S31" s="222">
        <v>0.99539079420469989</v>
      </c>
      <c r="T31" s="222">
        <v>1.0024472013414187</v>
      </c>
      <c r="U31" s="72">
        <f t="shared" ref="U31:U37" si="28">+N31/((R31^(0.445))*((O31*P31)^(1-0.445)))</f>
        <v>4.6355852644798204E-2</v>
      </c>
      <c r="V31" s="72">
        <f t="shared" si="25"/>
        <v>3.2354563269219504E-2</v>
      </c>
      <c r="W31" s="73">
        <f t="shared" si="26"/>
        <v>3.2253015990296598E-2</v>
      </c>
      <c r="X31" s="29">
        <v>2017</v>
      </c>
      <c r="Y31" s="70">
        <v>7170256.0906624468</v>
      </c>
      <c r="Z31" s="70">
        <v>697434.59484402835</v>
      </c>
      <c r="AA31" s="35">
        <v>1953.7193078086489</v>
      </c>
      <c r="AB31" s="71">
        <v>1.3358629941940308</v>
      </c>
      <c r="AC31" s="70">
        <v>8548636.2445813697</v>
      </c>
      <c r="AD31" s="247">
        <f t="shared" si="9"/>
        <v>3.3627872166457989E-2</v>
      </c>
      <c r="AE31" s="101">
        <f t="shared" si="10"/>
        <v>3.3690072056947677E-2</v>
      </c>
      <c r="AF31" s="29">
        <v>2017</v>
      </c>
      <c r="AG31" s="70">
        <v>15870254.990996901</v>
      </c>
      <c r="AH31" s="70">
        <v>217404</v>
      </c>
      <c r="AI31" s="35">
        <v>2233.7754923956736</v>
      </c>
      <c r="AJ31" s="71">
        <v>2.227841854095459</v>
      </c>
      <c r="AK31" s="70">
        <v>93015709.029637799</v>
      </c>
      <c r="AL31" s="72">
        <f t="shared" si="11"/>
        <v>9.7035696732639551E-2</v>
      </c>
      <c r="AM31" s="73">
        <f t="shared" si="2"/>
        <v>9.7035696732639551E-2</v>
      </c>
      <c r="AN31" s="254">
        <f t="shared" si="22"/>
        <v>4.8207982719820852E-2</v>
      </c>
      <c r="AO31" s="29">
        <v>2017</v>
      </c>
      <c r="AP31" s="70">
        <v>17290702.108825099</v>
      </c>
      <c r="AQ31" s="70">
        <v>926092.46924243402</v>
      </c>
      <c r="AR31" s="35">
        <v>2001.4780566805885</v>
      </c>
      <c r="AS31" s="71">
        <v>1.7359461784362793</v>
      </c>
      <c r="AT31" s="70">
        <v>29516073.1817431</v>
      </c>
      <c r="AU31" s="72">
        <f t="shared" si="12"/>
        <v>8.5582718238829084E-2</v>
      </c>
      <c r="AV31" s="73">
        <f t="shared" si="3"/>
        <v>8.5816310799534945E-2</v>
      </c>
      <c r="AW31" s="16">
        <v>2017</v>
      </c>
      <c r="AX31" s="70">
        <v>5345272.7658450007</v>
      </c>
      <c r="AY31" s="70">
        <v>95920.014891539162</v>
      </c>
      <c r="AZ31" s="35">
        <v>2114.2626478558482</v>
      </c>
      <c r="BA31" s="71">
        <v>2.0873322486877441</v>
      </c>
      <c r="BB31" s="70">
        <v>40142213.167400301</v>
      </c>
      <c r="BC31" s="72">
        <f t="shared" si="13"/>
        <v>7.7457792682611659E-2</v>
      </c>
      <c r="BD31" s="73">
        <f t="shared" si="14"/>
        <v>7.7733823410296513E-2</v>
      </c>
      <c r="BE31" s="29">
        <v>2017</v>
      </c>
      <c r="BF31" s="70">
        <v>11699114.593189402</v>
      </c>
      <c r="BG31" s="70">
        <v>722801.44157740672</v>
      </c>
      <c r="BH31" s="35">
        <v>2064.1223589579249</v>
      </c>
      <c r="BI31" s="71">
        <v>1.5168346166610718</v>
      </c>
      <c r="BJ31" s="70">
        <v>6672561.36326594</v>
      </c>
      <c r="BK31" s="72">
        <f t="shared" si="15"/>
        <v>0.20305438859553099</v>
      </c>
      <c r="BL31" s="73">
        <f t="shared" si="4"/>
        <v>0.20364624178981086</v>
      </c>
      <c r="BM31" s="16">
        <v>2017</v>
      </c>
      <c r="BN31" s="70">
        <v>20791303.261680201</v>
      </c>
      <c r="BO31" s="70">
        <v>2050208.2830281374</v>
      </c>
      <c r="BP31" s="35">
        <v>1996.9388489496123</v>
      </c>
      <c r="BQ31" s="71">
        <v>1.622580885887146</v>
      </c>
      <c r="BR31" s="70">
        <v>18107044.956354398</v>
      </c>
      <c r="BS31" s="72">
        <f t="shared" si="16"/>
        <v>1.5414641175181262E-2</v>
      </c>
      <c r="BT31" s="72">
        <f t="shared" si="27"/>
        <v>1.5433880816722713E-2</v>
      </c>
      <c r="BU31" s="29">
        <v>2017</v>
      </c>
      <c r="BV31" s="70">
        <v>15712283.814186879</v>
      </c>
      <c r="BW31" s="70">
        <v>727249.02381906996</v>
      </c>
      <c r="BX31" s="35">
        <v>2173.3985231036213</v>
      </c>
      <c r="BY31" s="71">
        <v>1.6907340288162231</v>
      </c>
      <c r="BZ31" s="70">
        <v>49629122.030027501</v>
      </c>
      <c r="CA31" s="72">
        <f t="shared" si="18"/>
        <v>3.0138220471011095E-2</v>
      </c>
      <c r="CB31" s="73">
        <f t="shared" si="23"/>
        <v>3.0195360668653658E-2</v>
      </c>
      <c r="CC31" s="16">
        <v>2017</v>
      </c>
      <c r="CD31" s="70">
        <v>69603184.152822182</v>
      </c>
      <c r="CE31" s="70">
        <v>3170103.3124990589</v>
      </c>
      <c r="CF31" s="35">
        <v>1846.9812749681005</v>
      </c>
      <c r="CG31" s="71">
        <v>2.5824685096740723</v>
      </c>
      <c r="CH31" s="70">
        <v>256720977.02846366</v>
      </c>
      <c r="CI31" s="72">
        <f t="shared" si="20"/>
        <v>1.9168870349388294E-2</v>
      </c>
      <c r="CJ31" s="73">
        <f t="shared" si="24"/>
        <v>1.91998905520828E-2</v>
      </c>
      <c r="CM31" s="155"/>
      <c r="CN31" s="155"/>
      <c r="CO31" s="155"/>
      <c r="CP31" s="155"/>
    </row>
    <row r="32" spans="1:94" ht="16" x14ac:dyDescent="0.5">
      <c r="A32" s="12">
        <v>2018</v>
      </c>
      <c r="B32" s="70">
        <v>170093998.14332801</v>
      </c>
      <c r="C32" s="70">
        <v>8797566.6374521013</v>
      </c>
      <c r="D32" s="35">
        <v>1957.5732142857141</v>
      </c>
      <c r="E32" s="35">
        <v>17221880800.369873</v>
      </c>
      <c r="F32" s="71">
        <v>1.951594352722168</v>
      </c>
      <c r="G32" s="70">
        <v>520029398.047014</v>
      </c>
      <c r="H32" s="222">
        <v>0.99417584347585475</v>
      </c>
      <c r="I32" s="222">
        <v>0.99859783322920104</v>
      </c>
      <c r="J32" s="72">
        <f t="shared" si="0"/>
        <v>5.3911567182849618E-2</v>
      </c>
      <c r="K32" s="72">
        <f t="shared" si="6"/>
        <v>3.8311785219122742E-2</v>
      </c>
      <c r="L32" s="73">
        <f t="shared" si="1"/>
        <v>3.8229426834732114E-2</v>
      </c>
      <c r="M32" s="12">
        <v>2018</v>
      </c>
      <c r="N32" s="70">
        <v>153268562.41497594</v>
      </c>
      <c r="O32" s="70">
        <v>8569226.6374521013</v>
      </c>
      <c r="P32" s="35">
        <v>1957.6586219242627</v>
      </c>
      <c r="Q32" s="222">
        <v>1.9257522821426392</v>
      </c>
      <c r="R32" s="70">
        <v>423582422.78996861</v>
      </c>
      <c r="S32" s="222">
        <v>0.99284972074281597</v>
      </c>
      <c r="T32" s="222">
        <v>0.99827856893358002</v>
      </c>
      <c r="U32" s="72">
        <f t="shared" si="28"/>
        <v>4.6964433411677518E-2</v>
      </c>
      <c r="V32" s="72">
        <f t="shared" si="25"/>
        <v>3.2749350253309648E-2</v>
      </c>
      <c r="W32" s="73">
        <f t="shared" si="26"/>
        <v>3.2669976777098701E-2</v>
      </c>
      <c r="X32" s="29">
        <v>2018</v>
      </c>
      <c r="Y32" s="70">
        <v>7439933.0363541702</v>
      </c>
      <c r="Z32" s="70">
        <v>698150.28155536228</v>
      </c>
      <c r="AA32" s="35">
        <v>1942.6280802772158</v>
      </c>
      <c r="AB32" s="71">
        <v>1.3380131721496582</v>
      </c>
      <c r="AC32" s="70">
        <v>8862855.1913891491</v>
      </c>
      <c r="AD32" s="247">
        <f t="shared" si="9"/>
        <v>3.4455629131282098E-2</v>
      </c>
      <c r="AE32" s="101">
        <f t="shared" si="10"/>
        <v>3.4554672164867968E-2</v>
      </c>
      <c r="AF32" s="29">
        <v>2018</v>
      </c>
      <c r="AG32" s="70">
        <v>16825435.7283521</v>
      </c>
      <c r="AH32" s="70">
        <v>228340</v>
      </c>
      <c r="AI32" s="35">
        <v>2233.3175205049065</v>
      </c>
      <c r="AJ32" s="71">
        <v>2.2296380996704102</v>
      </c>
      <c r="AK32" s="70">
        <v>96446975.257045403</v>
      </c>
      <c r="AL32" s="72">
        <f t="shared" si="11"/>
        <v>9.8909433398972735E-2</v>
      </c>
      <c r="AM32" s="73">
        <f t="shared" si="2"/>
        <v>9.8909433398972735E-2</v>
      </c>
      <c r="AN32" s="254">
        <f t="shared" si="22"/>
        <v>4.8950740878639126E-2</v>
      </c>
      <c r="AO32" s="29">
        <v>2018</v>
      </c>
      <c r="AP32" s="70">
        <v>18193729.714131899</v>
      </c>
      <c r="AQ32" s="70">
        <v>906826.37426698604</v>
      </c>
      <c r="AR32" s="35">
        <v>2009.7537740071614</v>
      </c>
      <c r="AS32" s="71">
        <v>1.7609599828720093</v>
      </c>
      <c r="AT32" s="70">
        <v>31151705.598382901</v>
      </c>
      <c r="AU32" s="72">
        <f t="shared" si="12"/>
        <v>8.7324619327950923E-2</v>
      </c>
      <c r="AV32" s="73">
        <f t="shared" si="3"/>
        <v>8.7695119754386042E-2</v>
      </c>
      <c r="AW32" s="16">
        <v>2018</v>
      </c>
      <c r="AX32" s="70">
        <v>5507861.4133600006</v>
      </c>
      <c r="AY32" s="70">
        <v>90595.028027716995</v>
      </c>
      <c r="AZ32" s="35">
        <v>2078.1359275182072</v>
      </c>
      <c r="BA32" s="71">
        <v>2.1383283138275146</v>
      </c>
      <c r="BB32" s="70">
        <v>42651524.610177405</v>
      </c>
      <c r="BC32" s="72">
        <f t="shared" si="13"/>
        <v>7.705791818066568E-2</v>
      </c>
      <c r="BD32" s="73">
        <f t="shared" si="14"/>
        <v>7.7484879673135706E-2</v>
      </c>
      <c r="BE32" s="29">
        <v>2018</v>
      </c>
      <c r="BF32" s="70">
        <v>12252411.869479399</v>
      </c>
      <c r="BG32" s="70">
        <v>741255.74060212995</v>
      </c>
      <c r="BH32" s="35">
        <v>2035.3054528009307</v>
      </c>
      <c r="BI32" s="71">
        <v>1.5152314901351929</v>
      </c>
      <c r="BJ32" s="70">
        <v>7030715.9078578297</v>
      </c>
      <c r="BK32" s="72">
        <f t="shared" si="15"/>
        <v>0.20499983399208505</v>
      </c>
      <c r="BL32" s="73">
        <f>BF32/(((BJ32*$S32)^(0.63))*((BH32*BG32*BI32)^(1-0.63)))</f>
        <v>0.20592870719344836</v>
      </c>
      <c r="BM32" s="16">
        <v>2018</v>
      </c>
      <c r="BN32" s="70">
        <v>21529631.660536602</v>
      </c>
      <c r="BO32" s="70">
        <v>2100349.7523936108</v>
      </c>
      <c r="BP32" s="35">
        <v>1996.3812566938839</v>
      </c>
      <c r="BQ32" s="71">
        <v>1.6337029933929443</v>
      </c>
      <c r="BR32" s="70">
        <v>19307373.348280203</v>
      </c>
      <c r="BS32" s="72">
        <f t="shared" si="16"/>
        <v>1.5339964162589469E-2</v>
      </c>
      <c r="BT32" s="72">
        <f t="shared" si="27"/>
        <v>1.5369714316374893E-2</v>
      </c>
      <c r="BU32" s="29">
        <v>2018</v>
      </c>
      <c r="BV32" s="70">
        <v>16028183.531900998</v>
      </c>
      <c r="BW32" s="70">
        <v>763406.4474034775</v>
      </c>
      <c r="BX32" s="35">
        <v>2184.2964606058013</v>
      </c>
      <c r="BY32" s="71">
        <v>1.7347418069839478</v>
      </c>
      <c r="BZ32" s="70">
        <v>50498823.053464599</v>
      </c>
      <c r="CA32" s="72">
        <f t="shared" si="18"/>
        <v>2.9132024313880719E-2</v>
      </c>
      <c r="CB32" s="73">
        <f t="shared" si="23"/>
        <v>2.9217861183066535E-2</v>
      </c>
      <c r="CC32" s="16">
        <v>2018</v>
      </c>
      <c r="CD32" s="70">
        <v>72316811.189212993</v>
      </c>
      <c r="CE32" s="70">
        <v>3268643.013202698</v>
      </c>
      <c r="CF32" s="35">
        <v>1828.0685724530888</v>
      </c>
      <c r="CG32" s="71">
        <v>2.6081628799438477</v>
      </c>
      <c r="CH32" s="70">
        <v>264079425.08041701</v>
      </c>
      <c r="CI32" s="72">
        <f t="shared" si="20"/>
        <v>1.9336622791606559E-2</v>
      </c>
      <c r="CJ32" s="73">
        <f t="shared" si="24"/>
        <v>1.9385249456159933E-2</v>
      </c>
      <c r="CM32" s="155"/>
      <c r="CN32" s="155"/>
      <c r="CO32" s="155"/>
      <c r="CP32" s="155"/>
    </row>
    <row r="33" spans="1:94" ht="16" x14ac:dyDescent="0.5">
      <c r="A33" s="12">
        <v>2019</v>
      </c>
      <c r="B33" s="70">
        <v>171311855.26413798</v>
      </c>
      <c r="C33" s="70">
        <v>8984096.1372785009</v>
      </c>
      <c r="D33" s="35">
        <v>1942.4083333333333</v>
      </c>
      <c r="E33" s="35">
        <v>17450783204.51757</v>
      </c>
      <c r="F33" s="71">
        <v>1.9591631889343262</v>
      </c>
      <c r="G33" s="70">
        <v>537999766.15864205</v>
      </c>
      <c r="H33" s="222">
        <v>0.99247961248882743</v>
      </c>
      <c r="I33" s="222">
        <v>0.99962213181424353</v>
      </c>
      <c r="J33" s="72">
        <f t="shared" si="0"/>
        <v>5.3048403409256227E-2</v>
      </c>
      <c r="K33" s="72">
        <f t="shared" si="6"/>
        <v>3.7654461765356008E-2</v>
      </c>
      <c r="L33" s="73">
        <f t="shared" si="1"/>
        <v>3.7523758764848779E-2</v>
      </c>
      <c r="M33" s="12">
        <v>2019</v>
      </c>
      <c r="N33" s="70">
        <v>155249719.38424492</v>
      </c>
      <c r="O33" s="70">
        <v>8735293.1372785009</v>
      </c>
      <c r="P33" s="35">
        <v>1942.4290384565065</v>
      </c>
      <c r="Q33" s="222">
        <v>1.9324842691421509</v>
      </c>
      <c r="R33" s="70">
        <v>436732414.34688902</v>
      </c>
      <c r="S33" s="222">
        <v>0.99073582223457413</v>
      </c>
      <c r="T33" s="222">
        <v>0.99953451360856793</v>
      </c>
      <c r="U33" s="72">
        <f t="shared" si="28"/>
        <v>4.6633111174361912E-2</v>
      </c>
      <c r="V33" s="72">
        <f t="shared" si="25"/>
        <v>3.2486189886396816E-2</v>
      </c>
      <c r="W33" s="73">
        <f t="shared" si="26"/>
        <v>3.2358621364093114E-2</v>
      </c>
      <c r="X33" s="29">
        <v>2019</v>
      </c>
      <c r="Y33" s="70">
        <v>7386382.5369084077</v>
      </c>
      <c r="Z33" s="70">
        <v>687135.79119803268</v>
      </c>
      <c r="AA33" s="35">
        <v>1966.0512978690012</v>
      </c>
      <c r="AB33" s="71">
        <v>1.3403486013412476</v>
      </c>
      <c r="AC33" s="70">
        <v>9060087.1089327894</v>
      </c>
      <c r="AD33" s="247">
        <f t="shared" si="9"/>
        <v>3.3952029362266094E-2</v>
      </c>
      <c r="AE33" s="101">
        <f t="shared" si="10"/>
        <v>3.4078666412519762E-2</v>
      </c>
      <c r="AF33" s="29">
        <v>2019</v>
      </c>
      <c r="AG33" s="70">
        <v>16062135.8798925</v>
      </c>
      <c r="AH33" s="70">
        <v>248803</v>
      </c>
      <c r="AI33" s="35">
        <v>2217.1341673533125</v>
      </c>
      <c r="AJ33" s="71">
        <v>2.23014235496521</v>
      </c>
      <c r="AK33" s="70">
        <v>101267351.811753</v>
      </c>
      <c r="AL33" s="72">
        <f t="shared" si="11"/>
        <v>8.9309236534720421E-2</v>
      </c>
      <c r="AM33" s="73">
        <f t="shared" si="2"/>
        <v>8.9309236534720421E-2</v>
      </c>
      <c r="AN33" s="254">
        <f>AG33/((AK33^(0.4849))*((AI33*AH33*AJ33)^(1-0.4849)))</f>
        <v>4.3823026804145057E-2</v>
      </c>
      <c r="AO33" s="29">
        <v>2019</v>
      </c>
      <c r="AP33" s="70">
        <v>17867706.629790101</v>
      </c>
      <c r="AQ33" s="70">
        <v>880216.45332247938</v>
      </c>
      <c r="AR33" s="35">
        <v>2012.3766406377156</v>
      </c>
      <c r="AS33" s="71">
        <v>1.788928747177124</v>
      </c>
      <c r="AT33" s="70">
        <v>33338368.858383</v>
      </c>
      <c r="AU33" s="72">
        <f t="shared" si="12"/>
        <v>8.2825871298608286E-2</v>
      </c>
      <c r="AV33" s="73">
        <f>AP33/(((AT33*S33)^(0.59))*((AR33*AQ33*AS33)^(1-0.59)))</f>
        <v>8.3281947466867484E-2</v>
      </c>
      <c r="AW33" s="16">
        <v>2019</v>
      </c>
      <c r="AX33" s="70">
        <v>5546067.8821326001</v>
      </c>
      <c r="AY33" s="70">
        <v>101083.21830257983</v>
      </c>
      <c r="AZ33" s="35">
        <v>2083.7570853460388</v>
      </c>
      <c r="BA33" s="71">
        <v>2.1954207420349121</v>
      </c>
      <c r="BB33" s="70">
        <v>44312053.458503798</v>
      </c>
      <c r="BC33" s="72">
        <f t="shared" si="13"/>
        <v>7.2979895352942539E-2</v>
      </c>
      <c r="BD33" s="73">
        <f t="shared" si="14"/>
        <v>7.3504796463557134E-2</v>
      </c>
      <c r="BE33" s="29">
        <v>2019</v>
      </c>
      <c r="BF33" s="70">
        <v>12800183.553483201</v>
      </c>
      <c r="BG33" s="70">
        <v>772189.88149289764</v>
      </c>
      <c r="BH33" s="35">
        <v>2041.0568961643023</v>
      </c>
      <c r="BI33" s="71">
        <v>1.5133605003356934</v>
      </c>
      <c r="BJ33" s="70">
        <v>7582836.3687450197</v>
      </c>
      <c r="BK33" s="72">
        <f t="shared" si="15"/>
        <v>0.20101998664516918</v>
      </c>
      <c r="BL33" s="73">
        <f>BF33/(((BJ33*$S33)^(0.63))*((BH33*BG33*BI33)^(1-0.63)))</f>
        <v>0.20220215699582134</v>
      </c>
      <c r="BM33" s="16">
        <v>2019</v>
      </c>
      <c r="BN33" s="70">
        <v>21464697.731817301</v>
      </c>
      <c r="BO33" s="70">
        <v>2163368.8990901071</v>
      </c>
      <c r="BP33" s="35">
        <v>1966.2203043983079</v>
      </c>
      <c r="BQ33" s="71">
        <v>1.6454702615737915</v>
      </c>
      <c r="BR33" s="70">
        <v>19968159.734655701</v>
      </c>
      <c r="BS33" s="72">
        <f t="shared" si="16"/>
        <v>1.4919180367018706E-2</v>
      </c>
      <c r="BT33" s="72">
        <f t="shared" si="27"/>
        <v>1.4956719212377123E-2</v>
      </c>
      <c r="BU33" s="29">
        <v>2019</v>
      </c>
      <c r="BV33" s="70">
        <v>16361255.358210493</v>
      </c>
      <c r="BW33" s="70">
        <v>726776.1875294724</v>
      </c>
      <c r="BX33" s="35">
        <v>2152.7090143022069</v>
      </c>
      <c r="BY33" s="71">
        <v>1.7842807769775391</v>
      </c>
      <c r="BZ33" s="70">
        <v>50822462.988780603</v>
      </c>
      <c r="CA33" s="72">
        <f t="shared" si="18"/>
        <v>3.0288847279651119E-2</v>
      </c>
      <c r="CB33" s="73">
        <f t="shared" si="23"/>
        <v>3.0404650832140646E-2</v>
      </c>
      <c r="CC33" s="16">
        <v>2019</v>
      </c>
      <c r="CD33" s="70">
        <v>73823425.691902906</v>
      </c>
      <c r="CE33" s="70">
        <v>3401614.3353846334</v>
      </c>
      <c r="CF33" s="35">
        <v>1812.7574362073613</v>
      </c>
      <c r="CG33" s="71">
        <v>2.6331775188446045</v>
      </c>
      <c r="CH33" s="70">
        <v>271648445.82888842</v>
      </c>
      <c r="CI33" s="72">
        <f t="shared" si="20"/>
        <v>1.9031081805032823E-2</v>
      </c>
      <c r="CJ33" s="73">
        <f t="shared" si="24"/>
        <v>1.9093178068083486E-2</v>
      </c>
    </row>
    <row r="34" spans="1:94" ht="16" x14ac:dyDescent="0.5">
      <c r="A34" s="12">
        <v>2020</v>
      </c>
      <c r="B34" s="70">
        <v>160709441.26128098</v>
      </c>
      <c r="C34" s="70">
        <v>7881552.7010814669</v>
      </c>
      <c r="D34" s="35">
        <v>1827.4728571428573</v>
      </c>
      <c r="E34" s="35">
        <v>14403323633.367352</v>
      </c>
      <c r="F34" s="71">
        <v>1.9663382768630981</v>
      </c>
      <c r="G34" s="70">
        <v>551170870.687433</v>
      </c>
      <c r="H34" s="222">
        <v>0.99894351704557949</v>
      </c>
      <c r="I34" s="222">
        <v>0.96844557271474863</v>
      </c>
      <c r="J34" s="72">
        <f>+B34/(((C34*D34)^(1-0.4849))*((G34)^(0.4849)))</f>
        <v>5.4295962783421026E-2</v>
      </c>
      <c r="K34" s="72">
        <f>+B34/(((C34*D34*F34)^(1-0.4849))*((G34*H34)^(0.4849)))</f>
        <v>3.8346593020594011E-2</v>
      </c>
      <c r="L34" s="73">
        <f>+B34/(((C34*D34*F34)^(1-0.4849))*((G34*I34)^(0.4849)))</f>
        <v>3.8927481705272875E-2</v>
      </c>
      <c r="M34" s="12">
        <v>2020</v>
      </c>
      <c r="N34" s="70">
        <v>144563020.84014532</v>
      </c>
      <c r="O34" s="70">
        <v>7646588.7010814669</v>
      </c>
      <c r="P34" s="35">
        <v>1822.3983669280992</v>
      </c>
      <c r="Q34" s="222">
        <v>1.9388357400894165</v>
      </c>
      <c r="R34" s="70">
        <v>447689961.0307821</v>
      </c>
      <c r="S34" s="222">
        <v>0.99869931720489402</v>
      </c>
      <c r="T34" s="222">
        <v>0.96115195185344027</v>
      </c>
      <c r="U34" s="72">
        <f t="shared" si="28"/>
        <v>4.7906082673575691E-2</v>
      </c>
      <c r="V34" s="72">
        <f t="shared" si="25"/>
        <v>3.3193796735596845E-2</v>
      </c>
      <c r="W34" s="73">
        <f t="shared" si="26"/>
        <v>3.376470285345478E-2</v>
      </c>
      <c r="X34" s="29">
        <v>2020</v>
      </c>
      <c r="Y34" s="70">
        <v>7186981.230946376</v>
      </c>
      <c r="Z34" s="70">
        <v>545528.35152748425</v>
      </c>
      <c r="AA34" s="35">
        <v>2025.1097145534698</v>
      </c>
      <c r="AB34" s="71">
        <v>1.3428701162338257</v>
      </c>
      <c r="AC34" s="70">
        <v>9157257.1474980097</v>
      </c>
      <c r="AD34" s="247">
        <f t="shared" si="9"/>
        <v>3.7073228783001476E-2</v>
      </c>
      <c r="AE34" s="101">
        <f t="shared" si="10"/>
        <v>3.7092534567114942E-2</v>
      </c>
      <c r="AF34" s="29">
        <v>2020</v>
      </c>
      <c r="AG34" s="70">
        <v>16185354.062947001</v>
      </c>
      <c r="AH34" s="70">
        <v>234964</v>
      </c>
      <c r="AI34" s="35">
        <v>1889.8132415044877</v>
      </c>
      <c r="AJ34" s="71">
        <v>2.2293539047241211</v>
      </c>
      <c r="AK34" s="70">
        <v>103480909.65665101</v>
      </c>
      <c r="AL34" s="72">
        <f t="shared" si="11"/>
        <v>9.3044776681973154E-2</v>
      </c>
      <c r="AM34" s="73">
        <f t="shared" si="2"/>
        <v>9.3044776681973154E-2</v>
      </c>
      <c r="AN34" s="254">
        <f>AG34/((AK34^(0.4849))*((AI34*AH34*AJ34)^(1-0.4849)))</f>
        <v>4.8874610646055382E-2</v>
      </c>
      <c r="AO34" s="29">
        <v>2020</v>
      </c>
      <c r="AP34" s="70">
        <v>17477143.201099798</v>
      </c>
      <c r="AQ34" s="70">
        <v>792191.21592375997</v>
      </c>
      <c r="AR34" s="35">
        <v>1880.1959809802829</v>
      </c>
      <c r="AS34" s="71">
        <v>1.8199814558029175</v>
      </c>
      <c r="AT34" s="70">
        <v>35687185.880954802</v>
      </c>
      <c r="AU34" s="72">
        <f t="shared" si="12"/>
        <v>8.2969245880790687E-2</v>
      </c>
      <c r="AV34" s="73">
        <f>AP34/(((AT34*S34)^(0.59))*((AR34*AQ34*AS34)^(1-0.59)))</f>
        <v>8.3032982628856764E-2</v>
      </c>
      <c r="AW34" s="16">
        <v>2020</v>
      </c>
      <c r="AX34" s="70">
        <v>5528013.7800931996</v>
      </c>
      <c r="AY34" s="70">
        <v>112755.29497360016</v>
      </c>
      <c r="AZ34" s="35">
        <v>2081.6878990899932</v>
      </c>
      <c r="BA34" s="71">
        <v>2.259028434753418</v>
      </c>
      <c r="BB34" s="70">
        <v>47005193.422889002</v>
      </c>
      <c r="BC34" s="72">
        <f t="shared" si="13"/>
        <v>6.7357775651028989E-2</v>
      </c>
      <c r="BD34" s="73">
        <f t="shared" si="14"/>
        <v>6.7425313945454826E-2</v>
      </c>
      <c r="BE34" s="29">
        <v>2020</v>
      </c>
      <c r="BF34" s="70">
        <v>11311157.219774</v>
      </c>
      <c r="BG34" s="70">
        <v>613791.32533157093</v>
      </c>
      <c r="BH34" s="35">
        <v>1839.1638278961168</v>
      </c>
      <c r="BI34" s="71">
        <v>1.5112227201461792</v>
      </c>
      <c r="BJ34" s="70">
        <v>7588234.9059251603</v>
      </c>
      <c r="BK34" s="72">
        <f t="shared" si="15"/>
        <v>0.20099700681129251</v>
      </c>
      <c r="BL34" s="73">
        <f>BF34/(((BJ34*$S34)^(0.63))*((BH34*BG34*BI34)^(1-0.63)))</f>
        <v>0.20116188461473927</v>
      </c>
      <c r="BM34" s="16">
        <v>2020</v>
      </c>
      <c r="BN34" s="70">
        <v>19194550.1664505</v>
      </c>
      <c r="BO34" s="70">
        <v>1773625.9717055366</v>
      </c>
      <c r="BP34" s="35">
        <v>1782.5710981232767</v>
      </c>
      <c r="BQ34" s="71">
        <v>1.6578956842422485</v>
      </c>
      <c r="BR34" s="70">
        <v>21016485.441930998</v>
      </c>
      <c r="BS34" s="72">
        <f t="shared" si="16"/>
        <v>1.6250864156069269E-2</v>
      </c>
      <c r="BT34" s="72">
        <f t="shared" si="27"/>
        <v>1.6256575923598495E-2</v>
      </c>
      <c r="BU34" s="29">
        <v>2020</v>
      </c>
      <c r="BV34" s="70">
        <v>14463176.466280805</v>
      </c>
      <c r="BW34" s="70">
        <v>639913.90191856329</v>
      </c>
      <c r="BX34" s="35">
        <v>1999.0824272519053</v>
      </c>
      <c r="BY34" s="71">
        <v>1.839756965637207</v>
      </c>
      <c r="BZ34" s="70">
        <v>50788543.069255903</v>
      </c>
      <c r="CA34" s="72">
        <f t="shared" si="18"/>
        <v>2.9620284876901985E-2</v>
      </c>
      <c r="CB34" s="73">
        <f t="shared" si="23"/>
        <v>2.9636095280522537E-2</v>
      </c>
      <c r="CC34" s="16">
        <v>2020</v>
      </c>
      <c r="CD34" s="70">
        <v>69377255.233581141</v>
      </c>
      <c r="CE34" s="70">
        <v>3141143.2361408644</v>
      </c>
      <c r="CF34" s="35">
        <v>1736.5447324798206</v>
      </c>
      <c r="CG34" s="71">
        <v>2.6574873924255371</v>
      </c>
      <c r="CH34" s="70">
        <v>276447061.16232824</v>
      </c>
      <c r="CI34" s="72">
        <f t="shared" si="20"/>
        <v>1.9135672001398419E-2</v>
      </c>
      <c r="CJ34" s="73">
        <f t="shared" si="24"/>
        <v>1.914439096115414E-2</v>
      </c>
    </row>
    <row r="35" spans="1:94" ht="16" x14ac:dyDescent="0.5">
      <c r="A35" s="12">
        <v>2021</v>
      </c>
      <c r="B35" s="70">
        <v>177110900.459622</v>
      </c>
      <c r="C35" s="70">
        <v>8358795.2301368183</v>
      </c>
      <c r="D35" s="35">
        <v>1916.42380952381</v>
      </c>
      <c r="E35" s="35">
        <v>16018994197.968252</v>
      </c>
      <c r="F35" s="71">
        <v>1.973115086555481</v>
      </c>
      <c r="G35" s="70">
        <v>569773458.57780302</v>
      </c>
      <c r="H35" s="222">
        <v>0.99318316086184133</v>
      </c>
      <c r="I35" s="222">
        <v>0.98541369484197039</v>
      </c>
      <c r="J35" s="72">
        <f>+B35/(((C35*D35)^(1-0.4849))*((G35)^(0.4849)))</f>
        <v>5.5743941452341239E-2</v>
      </c>
      <c r="K35" s="72">
        <f>+B35/(((C35*D35*F35)^(1-0.4849))*((G35*H35)^(0.4849)))</f>
        <v>3.9409881779348323E-2</v>
      </c>
      <c r="L35" s="73">
        <f>+B35/(((C35*D35*F35)^(1-0.4849))*((G35*I35)^(0.4849)))</f>
        <v>3.9560248109637208E-2</v>
      </c>
      <c r="M35" s="12">
        <v>2021</v>
      </c>
      <c r="N35" s="70">
        <v>162449828.6833024</v>
      </c>
      <c r="O35" s="70">
        <v>8083220.2301368192</v>
      </c>
      <c r="P35" s="35">
        <v>1916.4844808124346</v>
      </c>
      <c r="Q35" s="222">
        <v>1.9448028802871704</v>
      </c>
      <c r="R35" s="257">
        <v>463015127.66989696</v>
      </c>
      <c r="S35" s="222">
        <v>0.99161138852662656</v>
      </c>
      <c r="T35" s="222">
        <v>0.9820505010719931</v>
      </c>
      <c r="U35" s="72">
        <f t="shared" si="28"/>
        <v>5.0006862676589797E-2</v>
      </c>
      <c r="V35" s="72">
        <f t="shared" si="25"/>
        <v>3.4700176726573613E-2</v>
      </c>
      <c r="W35" s="73">
        <f t="shared" si="26"/>
        <v>3.4850106224742522E-2</v>
      </c>
      <c r="X35" s="29">
        <v>2021</v>
      </c>
      <c r="Y35" s="70">
        <v>7458086.7145251045</v>
      </c>
      <c r="Z35" s="70">
        <v>530231.88693378156</v>
      </c>
      <c r="AA35" s="35">
        <v>2029.453576859974</v>
      </c>
      <c r="AB35" s="71">
        <v>1.3455787897109985</v>
      </c>
      <c r="AC35" s="70">
        <v>9352600.8301491197</v>
      </c>
      <c r="AD35" s="247">
        <f t="shared" si="9"/>
        <v>3.8708114003046426E-2</v>
      </c>
      <c r="AE35" s="101">
        <f t="shared" si="10"/>
        <v>3.8838764765959252E-2</v>
      </c>
      <c r="AF35" s="29">
        <v>2021</v>
      </c>
      <c r="AG35" s="70">
        <v>15456018.681917399</v>
      </c>
      <c r="AH35" s="70">
        <v>275575</v>
      </c>
      <c r="AI35" s="35">
        <v>1951.5717181705295</v>
      </c>
      <c r="AJ35" s="71">
        <v>2.2272741794586182</v>
      </c>
      <c r="AK35" s="70">
        <v>106758330.907906</v>
      </c>
      <c r="AL35" s="72">
        <f t="shared" si="11"/>
        <v>8.3022675284938979E-2</v>
      </c>
      <c r="AM35" s="73">
        <f t="shared" si="2"/>
        <v>8.3022675284938979E-2</v>
      </c>
      <c r="AN35" s="254">
        <f>AG35/((AK35^(0.4849))*((AI35*AH35*AJ35)^(1-0.4849)))</f>
        <v>4.1671851428872655E-2</v>
      </c>
      <c r="AO35" s="29">
        <v>2021</v>
      </c>
      <c r="AP35" s="70">
        <v>18474256.927898802</v>
      </c>
      <c r="AQ35" s="70">
        <v>825678.25466678152</v>
      </c>
      <c r="AR35" s="35">
        <v>1980.3530527296521</v>
      </c>
      <c r="AS35" s="71">
        <v>1.8542622327804565</v>
      </c>
      <c r="AT35" s="70">
        <v>37843787.791853398</v>
      </c>
      <c r="AU35" s="72">
        <f t="shared" si="12"/>
        <v>8.0917614508956875E-2</v>
      </c>
      <c r="AV35" s="73">
        <f>AP35/(((AT35*S35)^(0.59))*((AR35*AQ35*AS35)^(1-0.59)))</f>
        <v>8.13207887976993E-2</v>
      </c>
      <c r="AW35" s="16">
        <v>2021</v>
      </c>
      <c r="AX35" s="70">
        <v>5561835.1191521995</v>
      </c>
      <c r="AY35" s="70">
        <v>107351.16866311809</v>
      </c>
      <c r="AZ35" s="35">
        <v>2143.6465778804945</v>
      </c>
      <c r="BA35" s="71">
        <v>2.3296258449554443</v>
      </c>
      <c r="BB35" s="70">
        <v>50374936.929312602</v>
      </c>
      <c r="BC35" s="72">
        <f t="shared" si="13"/>
        <v>6.4089417089958911E-2</v>
      </c>
      <c r="BD35" s="73">
        <f t="shared" si="14"/>
        <v>6.4506482690971575E-2</v>
      </c>
      <c r="BE35" s="29">
        <v>2021</v>
      </c>
      <c r="BF35" s="70">
        <v>11961198.917625599</v>
      </c>
      <c r="BG35" s="70">
        <v>751190.17355337099</v>
      </c>
      <c r="BH35" s="35">
        <v>1950.2485740752434</v>
      </c>
      <c r="BI35" s="71">
        <v>1.5088193416595459</v>
      </c>
      <c r="BJ35" s="70">
        <v>7771022.5050932299</v>
      </c>
      <c r="BK35" s="72">
        <f t="shared" si="15"/>
        <v>0.19024661453188449</v>
      </c>
      <c r="BL35" s="73">
        <f>BF35/(((BJ35*$S35)^(0.63))*((BH35*BG35*BI35)^(1-0.63)))</f>
        <v>0.19125895935172718</v>
      </c>
      <c r="BM35" s="16">
        <v>2021</v>
      </c>
      <c r="BN35" s="70">
        <v>23785985.425698102</v>
      </c>
      <c r="BO35" s="70">
        <v>1920313.6425798312</v>
      </c>
      <c r="BP35" s="35">
        <v>1897.0413371494824</v>
      </c>
      <c r="BQ35" s="71">
        <v>1.6709926128387451</v>
      </c>
      <c r="BR35" s="70">
        <v>22293110.805384599</v>
      </c>
      <c r="BS35" s="72">
        <f t="shared" si="16"/>
        <v>1.77699381976071E-2</v>
      </c>
      <c r="BT35" s="72">
        <f t="shared" si="27"/>
        <v>1.7810401536356598E-2</v>
      </c>
      <c r="BU35" s="29">
        <v>2021</v>
      </c>
      <c r="BV35" s="70">
        <v>16376258.025040425</v>
      </c>
      <c r="BW35" s="70">
        <v>710551.19463639252</v>
      </c>
      <c r="BX35" s="35">
        <v>2094.0782690048204</v>
      </c>
      <c r="BY35" s="71">
        <v>1.90163254737854</v>
      </c>
      <c r="BZ35" s="70">
        <v>51949181.713799402</v>
      </c>
      <c r="CA35" s="72">
        <f t="shared" si="18"/>
        <v>2.980681816874935E-2</v>
      </c>
      <c r="CB35" s="73">
        <f t="shared" si="23"/>
        <v>2.9909944062423893E-2</v>
      </c>
      <c r="CC35" s="16">
        <v>2021</v>
      </c>
      <c r="CD35" s="70">
        <v>78832153.567083344</v>
      </c>
      <c r="CE35" s="70">
        <v>3209910.5051866788</v>
      </c>
      <c r="CF35" s="35">
        <v>1833.5565439860013</v>
      </c>
      <c r="CG35" s="71">
        <v>2.6810691356658936</v>
      </c>
      <c r="CH35" s="70">
        <v>349817954.411771</v>
      </c>
      <c r="CI35" s="72">
        <f t="shared" si="20"/>
        <v>1.8949456068675038E-2</v>
      </c>
      <c r="CJ35" s="73">
        <f t="shared" si="24"/>
        <v>1.9005409049692047E-2</v>
      </c>
    </row>
    <row r="36" spans="1:94" ht="16" x14ac:dyDescent="0.5">
      <c r="A36" s="12">
        <v>2022</v>
      </c>
      <c r="B36" s="70">
        <v>181153721.53542399</v>
      </c>
      <c r="C36" s="70">
        <v>8904412.8443515319</v>
      </c>
      <c r="D36" s="35">
        <v>1965.4815476190474</v>
      </c>
      <c r="E36" s="35">
        <v>17501459137.954971</v>
      </c>
      <c r="F36" s="71">
        <v>1.9794892072677612</v>
      </c>
      <c r="G36" s="70">
        <v>588468000.62398207</v>
      </c>
      <c r="H36" s="222">
        <v>1.0008180407371914</v>
      </c>
      <c r="I36" s="222">
        <v>0.99418758441341659</v>
      </c>
      <c r="J36" s="72">
        <f>+B36/(((C36*D36)^(1-0.4849))*((G36)^(0.4849)))</f>
        <v>5.362917288903573E-2</v>
      </c>
      <c r="K36" s="72">
        <f>+B36/(((C36*D36*F36)^(1-0.4849))*((G36*H36)^(0.4849)))</f>
        <v>3.7711549505739232E-2</v>
      </c>
      <c r="L36" s="73">
        <f>+B36/(((C36*D36*F36)^(1-0.4849))*((G36*I36)^(0.4849)))</f>
        <v>3.7833296301625415E-2</v>
      </c>
      <c r="M36" s="12">
        <v>2022</v>
      </c>
      <c r="N36" s="70">
        <v>168795035.55264664</v>
      </c>
      <c r="O36" s="70">
        <v>8593121.6643515322</v>
      </c>
      <c r="P36" s="35">
        <v>1965.4380607604965</v>
      </c>
      <c r="Q36" s="222">
        <v>1.9503816366195679</v>
      </c>
      <c r="R36" s="257">
        <v>478228762.10856968</v>
      </c>
      <c r="S36" s="222">
        <v>1.0010066119714789</v>
      </c>
      <c r="T36" s="222">
        <v>0.99284773135778925</v>
      </c>
      <c r="U36" s="72">
        <f t="shared" si="28"/>
        <v>4.8820031718290295E-2</v>
      </c>
      <c r="V36" s="72">
        <f>+N36/(((R36*S36)^(0.445))*((O36*P36*Q36)^(1-0.445)))</f>
        <v>3.3681175366881623E-2</v>
      </c>
      <c r="W36" s="73">
        <f>+N36/(((R36*T36)^(0.445))*((O36*P36*Q36)^(1-0.445)))</f>
        <v>3.3804062918141829E-2</v>
      </c>
      <c r="X36" s="29">
        <v>2022</v>
      </c>
      <c r="Y36" s="70">
        <v>7444180.5718924711</v>
      </c>
      <c r="Z36" s="70">
        <v>543448.14855566493</v>
      </c>
      <c r="AA36" s="35">
        <v>2012.6390516190302</v>
      </c>
      <c r="AB36" s="71">
        <v>1.3484758138656616</v>
      </c>
      <c r="AC36" s="70">
        <v>9659906.2324515637</v>
      </c>
      <c r="AD36" s="247">
        <f t="shared" si="9"/>
        <v>3.771963076711362E-2</v>
      </c>
      <c r="AE36" s="101">
        <f t="shared" si="10"/>
        <v>3.7704453847370041E-2</v>
      </c>
      <c r="AF36" s="16">
        <v>2022</v>
      </c>
      <c r="AG36" s="70">
        <v>14469704.509982001</v>
      </c>
      <c r="AH36" s="70">
        <v>311291.18</v>
      </c>
      <c r="AI36" s="35">
        <v>1985.9867252622332</v>
      </c>
      <c r="AJ36" s="71">
        <v>2.2239067554473877</v>
      </c>
      <c r="AK36" s="70">
        <v>110239238.51541235</v>
      </c>
      <c r="AL36" s="72">
        <f t="shared" si="11"/>
        <v>7.3461712239274474E-2</v>
      </c>
      <c r="AM36" s="73">
        <f t="shared" si="2"/>
        <v>7.3461712239274474E-2</v>
      </c>
      <c r="AN36" s="72">
        <f>AG36/((AK36^(0.4849))*((AI36*AH36*AJ36)^(1-0.4849)))</f>
        <v>3.5777768467891907E-2</v>
      </c>
      <c r="AO36" s="29">
        <v>2022</v>
      </c>
      <c r="AP36" s="70">
        <v>17701304.566616401</v>
      </c>
      <c r="AQ36" s="70">
        <v>874058.22510907333</v>
      </c>
      <c r="AR36" s="35">
        <v>2011.7991408847629</v>
      </c>
      <c r="AS36" s="71">
        <v>1.8919326066970825</v>
      </c>
      <c r="AT36" s="70">
        <v>39087249.438856937</v>
      </c>
      <c r="AU36" s="72">
        <f t="shared" si="12"/>
        <v>7.3227126987073454E-2</v>
      </c>
      <c r="AV36" s="73">
        <f>AP36/(((AT36*S36)^(0.59))*((AR36*AQ36*AS36)^(1-0.59)))</f>
        <v>7.31836720911756E-2</v>
      </c>
      <c r="AW36" s="16">
        <v>2022</v>
      </c>
      <c r="AX36" s="70">
        <v>6108580.1087191999</v>
      </c>
      <c r="AY36" s="70">
        <v>103134.03732761509</v>
      </c>
      <c r="AZ36" s="35">
        <v>2137.7586662201638</v>
      </c>
      <c r="BA36" s="71">
        <v>2.4077489376068115</v>
      </c>
      <c r="BB36" s="70">
        <v>52030143.91827333</v>
      </c>
      <c r="BC36" s="72">
        <f t="shared" si="13"/>
        <v>6.8814564687101148E-2</v>
      </c>
      <c r="BD36" s="73">
        <f t="shared" si="14"/>
        <v>6.8761274594072483E-2</v>
      </c>
      <c r="BE36" s="29">
        <v>2022</v>
      </c>
      <c r="BF36" s="70">
        <v>12226768.732802</v>
      </c>
      <c r="BG36" s="70">
        <v>769595.24880757264</v>
      </c>
      <c r="BH36" s="35">
        <v>2025.0666672842829</v>
      </c>
      <c r="BI36" s="71">
        <v>1.5061516761779785</v>
      </c>
      <c r="BJ36" s="70">
        <v>8026360.8051659549</v>
      </c>
      <c r="BK36" s="72">
        <f t="shared" si="15"/>
        <v>0.18636050456164327</v>
      </c>
      <c r="BL36" s="73">
        <f>BF36/(((BJ36*$S36)^(0.63))*((BH36*BG36*BI36)^(1-0.63)))</f>
        <v>0.18624241802211336</v>
      </c>
      <c r="BM36" s="16">
        <v>2022</v>
      </c>
      <c r="BN36" s="70">
        <v>23534285.967050802</v>
      </c>
      <c r="BO36" s="70">
        <v>2082878.7392384033</v>
      </c>
      <c r="BP36" s="35">
        <v>2003.856480462209</v>
      </c>
      <c r="BQ36" s="71">
        <v>1.6847755908966064</v>
      </c>
      <c r="BR36" s="70">
        <v>23025612.224940263</v>
      </c>
      <c r="BS36" s="72">
        <f t="shared" si="16"/>
        <v>1.5687038504753757E-2</v>
      </c>
      <c r="BT36" s="72">
        <f>BN36/(((BR36*$S36)^(0.27))*((BP36*BO36*BQ36)^(1-0.27)))</f>
        <v>1.5682777722502331E-2</v>
      </c>
      <c r="BU36" s="29">
        <v>2022</v>
      </c>
      <c r="BV36" s="70">
        <v>17747598.002592321</v>
      </c>
      <c r="BW36" s="70">
        <v>751941.18053591927</v>
      </c>
      <c r="BX36" s="35">
        <v>2138.8410472869855</v>
      </c>
      <c r="BY36" s="71">
        <v>1.9704327583312988</v>
      </c>
      <c r="BZ36" s="70">
        <v>53656114.841361031</v>
      </c>
      <c r="CA36" s="72">
        <f t="shared" si="18"/>
        <v>2.9816079805960311E-2</v>
      </c>
      <c r="CB36" s="73">
        <f>BV36/(((BZ36*$S36)^(0.41))*((BX36*BW36*BY36)^(1-0.41)))</f>
        <v>2.9803783110208908E-2</v>
      </c>
      <c r="CC36" s="16">
        <v>2022</v>
      </c>
      <c r="CD36" s="70">
        <v>84113201.337414742</v>
      </c>
      <c r="CE36" s="70">
        <v>3447446.9595017545</v>
      </c>
      <c r="CF36" s="35">
        <v>1862.7448136465875</v>
      </c>
      <c r="CG36" s="71">
        <v>2.703899621963501</v>
      </c>
      <c r="CH36" s="70">
        <v>361312184.64413446</v>
      </c>
      <c r="CI36" s="72">
        <f t="shared" si="20"/>
        <v>1.8786170565941215E-2</v>
      </c>
      <c r="CJ36" s="73">
        <f>CD36/(((CH36*$S36)^(0.35))*((CF36*CE36*CG36)^(1-0.35)))</f>
        <v>1.877955642504946E-2</v>
      </c>
    </row>
    <row r="37" spans="1:94" ht="16.5" thickBot="1" x14ac:dyDescent="0.55000000000000004">
      <c r="A37" s="258">
        <v>2023</v>
      </c>
      <c r="B37" s="223">
        <v>183113592.849507</v>
      </c>
      <c r="C37" s="223">
        <v>9112818.7896517944</v>
      </c>
      <c r="D37" s="224">
        <v>1952.9374181621411</v>
      </c>
      <c r="E37" s="255">
        <v>17796764799.242023</v>
      </c>
      <c r="F37" s="225">
        <v>1.9854568243026733</v>
      </c>
      <c r="G37" s="245">
        <v>606183452.61019409</v>
      </c>
      <c r="H37" s="225">
        <v>0.98463016534413006</v>
      </c>
      <c r="I37" s="225">
        <v>0.98648811964744354</v>
      </c>
      <c r="J37" s="226">
        <f>+B37/(((C37*D37)^(1-0.4849))*((G37)^(0.4849)))</f>
        <v>5.2976734721564264E-2</v>
      </c>
      <c r="K37" s="226">
        <f>+B37/(((C37*D37*F37)^(1-0.4849))*((G37*H37)^(0.4849)))</f>
        <v>3.7490318165511315E-2</v>
      </c>
      <c r="L37" s="227">
        <f>+B37/(((C37*D37*F37)^(1-0.4849))*((G37*I37)^(0.4849)))</f>
        <v>3.74560630613908E-2</v>
      </c>
      <c r="M37" s="99">
        <v>2023</v>
      </c>
      <c r="N37" s="223">
        <v>171043752.29663396</v>
      </c>
      <c r="O37" s="223">
        <v>8794445.7679620367</v>
      </c>
      <c r="P37" s="255">
        <v>1954.2229956672288</v>
      </c>
      <c r="Q37" s="228">
        <v>1.9555689096450806</v>
      </c>
      <c r="R37" s="244">
        <v>491762294.95386654</v>
      </c>
      <c r="S37" s="228">
        <v>0.9810539776364573</v>
      </c>
      <c r="T37" s="228">
        <v>0.98334423283888228</v>
      </c>
      <c r="U37" s="226">
        <f t="shared" si="28"/>
        <v>4.8389351231533088E-2</v>
      </c>
      <c r="V37" s="226">
        <f>+N37/(((R37*S37)^(0.445))*((O37*P37*Q37)^(1-0.445)))</f>
        <v>3.363487931866764E-2</v>
      </c>
      <c r="W37" s="227">
        <f>+N37/(((R37*T37)^(0.445))*((O37*P37*Q37)^(1-0.445)))</f>
        <v>3.3599996696360712E-2</v>
      </c>
      <c r="X37" s="13">
        <v>2023</v>
      </c>
      <c r="Y37" s="248"/>
      <c r="Z37" s="248"/>
      <c r="AA37" s="43"/>
      <c r="AB37" s="249"/>
      <c r="AC37" s="248"/>
      <c r="AD37" s="250"/>
      <c r="AE37" s="251"/>
      <c r="AF37" s="15">
        <v>2023</v>
      </c>
      <c r="AG37" s="248"/>
      <c r="AH37" s="248"/>
      <c r="AI37" s="43"/>
      <c r="AJ37" s="249"/>
      <c r="AK37" s="248"/>
      <c r="AL37" s="252"/>
      <c r="AM37" s="253"/>
      <c r="AN37" s="252"/>
      <c r="AO37" s="13">
        <v>2023</v>
      </c>
      <c r="AP37" s="248"/>
      <c r="AQ37" s="248"/>
      <c r="AR37" s="43"/>
      <c r="AS37" s="249"/>
      <c r="AT37" s="248"/>
      <c r="AU37" s="252"/>
      <c r="AV37" s="253"/>
      <c r="AW37" s="15">
        <v>2023</v>
      </c>
      <c r="AX37" s="248"/>
      <c r="AY37" s="248"/>
      <c r="AZ37" s="43"/>
      <c r="BA37" s="249"/>
      <c r="BB37" s="248"/>
      <c r="BC37" s="252"/>
      <c r="BD37" s="253"/>
      <c r="BE37" s="13">
        <v>2023</v>
      </c>
      <c r="BF37" s="248"/>
      <c r="BG37" s="248"/>
      <c r="BH37" s="43"/>
      <c r="BI37" s="249"/>
      <c r="BJ37" s="248"/>
      <c r="BK37" s="252"/>
      <c r="BL37" s="253"/>
      <c r="BM37" s="15">
        <v>2023</v>
      </c>
      <c r="BN37" s="248"/>
      <c r="BO37" s="248"/>
      <c r="BP37" s="43"/>
      <c r="BQ37" s="249"/>
      <c r="BR37" s="248"/>
      <c r="BS37" s="252"/>
      <c r="BT37" s="252"/>
      <c r="BU37" s="13">
        <v>2023</v>
      </c>
      <c r="BV37" s="248"/>
      <c r="BW37" s="248"/>
      <c r="BX37" s="43"/>
      <c r="BY37" s="249"/>
      <c r="BZ37" s="248"/>
      <c r="CA37" s="252"/>
      <c r="CB37" s="253"/>
      <c r="CC37" s="15">
        <v>2023</v>
      </c>
      <c r="CD37" s="248"/>
      <c r="CE37" s="248"/>
      <c r="CF37" s="43"/>
      <c r="CG37" s="249"/>
      <c r="CH37" s="248"/>
      <c r="CI37" s="252"/>
      <c r="CJ37" s="253"/>
    </row>
    <row r="38" spans="1:94" ht="16.5" thickBot="1" x14ac:dyDescent="0.55000000000000004">
      <c r="B38" s="233"/>
      <c r="E38" s="243"/>
      <c r="G38" s="233"/>
      <c r="J38" s="95"/>
      <c r="K38" s="95"/>
      <c r="L38" s="95"/>
      <c r="W38" s="101"/>
    </row>
    <row r="39" spans="1:94" ht="48" x14ac:dyDescent="0.35">
      <c r="A39" s="18" t="s">
        <v>51</v>
      </c>
      <c r="B39" s="21" t="str">
        <f t="shared" ref="B39:L39" si="29">+B3</f>
        <v>PIB Real</v>
      </c>
      <c r="C39" s="21" t="str">
        <f t="shared" si="29"/>
        <v>Trabajadores</v>
      </c>
      <c r="D39" s="21" t="str">
        <f t="shared" si="29"/>
        <v xml:space="preserve">Horas Anuales </v>
      </c>
      <c r="E39" s="21" t="s">
        <v>454</v>
      </c>
      <c r="F39" s="21" t="str">
        <f t="shared" si="29"/>
        <v>Ajuste Capital Humano</v>
      </c>
      <c r="G39" s="21" t="str">
        <f t="shared" si="29"/>
        <v>Stock Neto</v>
      </c>
      <c r="H39" s="21" t="str">
        <f t="shared" si="29"/>
        <v>Ajuste Uso Capital (CNP)</v>
      </c>
      <c r="I39" s="21" t="str">
        <f t="shared" si="29"/>
        <v>Ajuste Uso Capital DIPRES</v>
      </c>
      <c r="J39" s="21" t="str">
        <f t="shared" si="29"/>
        <v>Sin Ajustar</v>
      </c>
      <c r="K39" s="21" t="str">
        <f t="shared" si="29"/>
        <v>Ajuste K CNP</v>
      </c>
      <c r="L39" s="21" t="str">
        <f t="shared" si="29"/>
        <v>Ajuste K DIPRES</v>
      </c>
      <c r="M39" s="18" t="s">
        <v>51</v>
      </c>
      <c r="N39" s="21" t="str">
        <f t="shared" ref="N39:W39" si="30">+N3</f>
        <v>PIB Real</v>
      </c>
      <c r="O39" s="21" t="str">
        <f t="shared" si="30"/>
        <v>Trabajadores</v>
      </c>
      <c r="P39" s="21" t="str">
        <f t="shared" si="30"/>
        <v xml:space="preserve">Horas Anuales </v>
      </c>
      <c r="Q39" s="21" t="str">
        <f t="shared" si="30"/>
        <v>Ajuste Capital Humano</v>
      </c>
      <c r="R39" s="21" t="str">
        <f t="shared" si="30"/>
        <v>Stock Neto</v>
      </c>
      <c r="S39" s="21" t="str">
        <f t="shared" si="30"/>
        <v>Ajuste Uso Capital (CNP)</v>
      </c>
      <c r="T39" s="21" t="str">
        <f t="shared" si="30"/>
        <v>Ajuste Uso Capital DIPRES</v>
      </c>
      <c r="U39" s="21" t="str">
        <f t="shared" si="30"/>
        <v>Sin Ajustar</v>
      </c>
      <c r="V39" s="21" t="str">
        <f t="shared" si="30"/>
        <v>Ajuste K CNP</v>
      </c>
      <c r="W39" s="19" t="str">
        <f t="shared" si="30"/>
        <v>Ajuste K DIPRES</v>
      </c>
      <c r="X39" s="21" t="s">
        <v>51</v>
      </c>
      <c r="Y39" s="102" t="str">
        <f t="shared" ref="Y39:AE39" si="31">+Y3</f>
        <v>PIB Real</v>
      </c>
      <c r="Z39" s="102" t="str">
        <f t="shared" si="31"/>
        <v>Trabajadores</v>
      </c>
      <c r="AA39" s="102" t="str">
        <f t="shared" si="31"/>
        <v>Horas Anuales</v>
      </c>
      <c r="AB39" s="102" t="str">
        <f t="shared" si="31"/>
        <v>Ajuste Capital Humano</v>
      </c>
      <c r="AC39" s="102" t="str">
        <f t="shared" si="31"/>
        <v>Stock Neto</v>
      </c>
      <c r="AD39" s="102" t="str">
        <f t="shared" si="31"/>
        <v>Sin Ajuste de capital</v>
      </c>
      <c r="AE39" s="103" t="str">
        <f t="shared" si="31"/>
        <v>Ajuste K CNP</v>
      </c>
      <c r="AF39" s="21" t="s">
        <v>51</v>
      </c>
      <c r="AG39" s="102" t="str">
        <f t="shared" ref="AG39:AM39" si="32">+AG3</f>
        <v>PIB Real</v>
      </c>
      <c r="AH39" s="102" t="str">
        <f t="shared" si="32"/>
        <v>Trabajadores</v>
      </c>
      <c r="AI39" s="102" t="str">
        <f t="shared" si="32"/>
        <v>Horas Anuales</v>
      </c>
      <c r="AJ39" s="102" t="str">
        <f t="shared" si="32"/>
        <v>Ajuste Capital Humano</v>
      </c>
      <c r="AK39" s="102" t="str">
        <f t="shared" si="32"/>
        <v>Stock Neto</v>
      </c>
      <c r="AL39" s="102" t="str">
        <f t="shared" si="32"/>
        <v>Sin Ajuste de capital</v>
      </c>
      <c r="AM39" s="102" t="str">
        <f t="shared" si="32"/>
        <v>Ajuste K CNP</v>
      </c>
      <c r="AN39" s="148" t="s">
        <v>34</v>
      </c>
      <c r="AO39" s="18" t="s">
        <v>51</v>
      </c>
      <c r="AP39" s="102" t="str">
        <f t="shared" ref="AP39:AV39" si="33">+AP3</f>
        <v>PIB Real</v>
      </c>
      <c r="AQ39" s="102" t="str">
        <f t="shared" si="33"/>
        <v>Trabajadores</v>
      </c>
      <c r="AR39" s="102" t="str">
        <f t="shared" si="33"/>
        <v>Horas Anuales</v>
      </c>
      <c r="AS39" s="102" t="str">
        <f t="shared" si="33"/>
        <v>Ajuste Capital Humano</v>
      </c>
      <c r="AT39" s="102" t="str">
        <f t="shared" si="33"/>
        <v>Stock Neto</v>
      </c>
      <c r="AU39" s="102" t="str">
        <f t="shared" si="33"/>
        <v>Sin Ajuste de capital</v>
      </c>
      <c r="AV39" s="102" t="str">
        <f t="shared" si="33"/>
        <v>Ajuste K CNP</v>
      </c>
      <c r="AW39" s="18" t="s">
        <v>51</v>
      </c>
      <c r="AX39" s="102" t="str">
        <f t="shared" ref="AX39:BD39" si="34">+AX3</f>
        <v>PIB Real</v>
      </c>
      <c r="AY39" s="102" t="str">
        <f t="shared" si="34"/>
        <v>Trabajadores</v>
      </c>
      <c r="AZ39" s="102" t="str">
        <f t="shared" si="34"/>
        <v>Horas Anuales</v>
      </c>
      <c r="BA39" s="102" t="str">
        <f t="shared" si="34"/>
        <v>Ajuste Capital Humano</v>
      </c>
      <c r="BB39" s="102" t="str">
        <f t="shared" si="34"/>
        <v>Stock Neto</v>
      </c>
      <c r="BC39" s="102" t="str">
        <f t="shared" si="34"/>
        <v>Sin Ajuste de capital</v>
      </c>
      <c r="BD39" s="102" t="str">
        <f t="shared" si="34"/>
        <v>Ajuste K CNP</v>
      </c>
      <c r="BE39" s="18" t="s">
        <v>51</v>
      </c>
      <c r="BF39" s="102" t="str">
        <f t="shared" ref="BF39:BL39" si="35">+BF3</f>
        <v>PIB Real</v>
      </c>
      <c r="BG39" s="102" t="str">
        <f t="shared" si="35"/>
        <v>Trabajadores</v>
      </c>
      <c r="BH39" s="102" t="str">
        <f t="shared" si="35"/>
        <v>Horas Anuales</v>
      </c>
      <c r="BI39" s="102" t="str">
        <f t="shared" si="35"/>
        <v>Ajuste Capital Humano</v>
      </c>
      <c r="BJ39" s="102" t="str">
        <f t="shared" si="35"/>
        <v>Stock Neto</v>
      </c>
      <c r="BK39" s="102" t="str">
        <f t="shared" si="35"/>
        <v>Sin Ajuste de capital</v>
      </c>
      <c r="BL39" s="102" t="str">
        <f t="shared" si="35"/>
        <v>Ajuste K CNP</v>
      </c>
      <c r="BM39" s="18" t="s">
        <v>51</v>
      </c>
      <c r="BN39" s="102" t="str">
        <f t="shared" ref="BN39:BT39" si="36">+BN3</f>
        <v>PIB Real</v>
      </c>
      <c r="BO39" s="102" t="str">
        <f t="shared" si="36"/>
        <v>Trabajadores</v>
      </c>
      <c r="BP39" s="102" t="str">
        <f t="shared" si="36"/>
        <v>Horas Anuales</v>
      </c>
      <c r="BQ39" s="102" t="str">
        <f t="shared" si="36"/>
        <v>Ajuste Capital Humano</v>
      </c>
      <c r="BR39" s="102" t="str">
        <f t="shared" si="36"/>
        <v>Stock Neto</v>
      </c>
      <c r="BS39" s="102" t="str">
        <f t="shared" si="36"/>
        <v>Sin Ajuste de capital</v>
      </c>
      <c r="BT39" s="102" t="str">
        <f t="shared" si="36"/>
        <v>Ajuste K CNP</v>
      </c>
      <c r="BU39" s="18" t="s">
        <v>51</v>
      </c>
      <c r="BV39" s="102" t="str">
        <f t="shared" ref="BV39:CB39" si="37">+BV3</f>
        <v>PIB Real</v>
      </c>
      <c r="BW39" s="102" t="str">
        <f t="shared" si="37"/>
        <v>Trabajadores</v>
      </c>
      <c r="BX39" s="102" t="str">
        <f t="shared" si="37"/>
        <v>Horas Anuales</v>
      </c>
      <c r="BY39" s="102" t="str">
        <f t="shared" si="37"/>
        <v>Ajuste Capital Humano</v>
      </c>
      <c r="BZ39" s="102" t="str">
        <f t="shared" si="37"/>
        <v>Stock Neto</v>
      </c>
      <c r="CA39" s="102" t="str">
        <f t="shared" si="37"/>
        <v>Sin Ajuste de capital</v>
      </c>
      <c r="CB39" s="102" t="str">
        <f t="shared" si="37"/>
        <v>Ajuste K CNP</v>
      </c>
      <c r="CC39" s="18" t="s">
        <v>51</v>
      </c>
      <c r="CD39" s="102" t="str">
        <f t="shared" ref="CD39:CJ39" si="38">+CD3</f>
        <v>PIB Real</v>
      </c>
      <c r="CE39" s="102" t="str">
        <f t="shared" si="38"/>
        <v>Trabajadores</v>
      </c>
      <c r="CF39" s="102" t="str">
        <f t="shared" si="38"/>
        <v>Horas Anuales</v>
      </c>
      <c r="CG39" s="102" t="str">
        <f t="shared" si="38"/>
        <v>Ajuste Capital Humano</v>
      </c>
      <c r="CH39" s="102" t="str">
        <f t="shared" si="38"/>
        <v>Stock Neto</v>
      </c>
      <c r="CI39" s="102" t="str">
        <f t="shared" si="38"/>
        <v>Sin Ajuste de capital</v>
      </c>
      <c r="CJ39" s="103" t="str">
        <f t="shared" si="38"/>
        <v>Ajuste K CNP</v>
      </c>
    </row>
    <row r="40" spans="1:94" ht="16" x14ac:dyDescent="0.5">
      <c r="A40" s="12" t="s">
        <v>52</v>
      </c>
      <c r="B40" s="64">
        <f t="shared" ref="B40:K40" si="39">+((B9/B4)^(1/5))-1</f>
        <v>7.8494838394054689E-2</v>
      </c>
      <c r="C40" s="64">
        <f t="shared" si="39"/>
        <v>2.8520965720238545E-2</v>
      </c>
      <c r="D40" s="64">
        <f t="shared" si="39"/>
        <v>5.4127040522011782E-4</v>
      </c>
      <c r="E40" s="64">
        <f t="shared" ref="E40" si="40">+((E9/E4)^(1/5))-1</f>
        <v>2.9077673680131477E-2</v>
      </c>
      <c r="F40" s="64">
        <f>+((F9/F4)^(1/5))-1</f>
        <v>9.5099214602338833E-3</v>
      </c>
      <c r="G40" s="64">
        <f>+((G9/G4)^(1/5))-1</f>
        <v>4.5352496891768013E-2</v>
      </c>
      <c r="H40" s="64">
        <f t="shared" si="39"/>
        <v>3.4361320469000756E-3</v>
      </c>
      <c r="I40" s="64">
        <f>+((I9/I4)^(1/5))-1</f>
        <v>-8.6095909374082069E-3</v>
      </c>
      <c r="J40" s="64">
        <f t="shared" si="39"/>
        <v>4.0077048779212365E-2</v>
      </c>
      <c r="K40" s="64">
        <f t="shared" si="39"/>
        <v>3.329844226473444E-2</v>
      </c>
      <c r="L40" s="64">
        <f>+((L9/L4)^(1/5))-1</f>
        <v>3.9367387840923751E-2</v>
      </c>
      <c r="M40" s="12" t="s">
        <v>52</v>
      </c>
      <c r="N40" s="64">
        <f t="shared" ref="N40:W40" si="41">+((N9/N4)^(0.2))-1</f>
        <v>8.0910417754170849E-2</v>
      </c>
      <c r="O40" s="64">
        <f t="shared" si="41"/>
        <v>2.9558229315770346E-2</v>
      </c>
      <c r="P40" s="64">
        <f t="shared" si="41"/>
        <v>1.7353716896000293E-3</v>
      </c>
      <c r="Q40" s="64">
        <f t="shared" si="41"/>
        <v>8.9478094217232407E-3</v>
      </c>
      <c r="R40" s="64">
        <f t="shared" si="41"/>
        <v>5.13966771636023E-2</v>
      </c>
      <c r="S40" s="64">
        <f t="shared" si="41"/>
        <v>3.7816243387163162E-3</v>
      </c>
      <c r="T40" s="64">
        <f t="shared" si="41"/>
        <v>-9.9050173592394319E-3</v>
      </c>
      <c r="U40" s="64">
        <f t="shared" si="41"/>
        <v>3.911685173328272E-2</v>
      </c>
      <c r="V40" s="64">
        <f t="shared" si="41"/>
        <v>3.2256904064826841E-2</v>
      </c>
      <c r="W40" s="95">
        <f t="shared" si="41"/>
        <v>3.8582632584733378E-2</v>
      </c>
      <c r="X40" s="12" t="s">
        <v>52</v>
      </c>
      <c r="Y40" s="64">
        <f t="shared" ref="Y40:AE40" si="42">+((Y9/Y4)^(0.2))-1</f>
        <v>6.1701526235782733E-2</v>
      </c>
      <c r="Z40" s="64">
        <f t="shared" si="42"/>
        <v>-8.8678839361131523E-3</v>
      </c>
      <c r="AA40" s="64">
        <f t="shared" si="42"/>
        <v>-2.4942035583676025E-3</v>
      </c>
      <c r="AB40" s="64">
        <f t="shared" si="42"/>
        <v>-1.7799210619865447E-3</v>
      </c>
      <c r="AC40" s="64">
        <f t="shared" si="42"/>
        <v>4.5352496891768013E-2</v>
      </c>
      <c r="AD40" s="64">
        <f t="shared" si="42"/>
        <v>5.131623310300415E-2</v>
      </c>
      <c r="AE40" s="95">
        <f t="shared" si="42"/>
        <v>4.9730156857518137E-2</v>
      </c>
      <c r="AF40" s="12" t="s">
        <v>52</v>
      </c>
      <c r="AG40" s="64">
        <f t="shared" ref="AG40:AN40" si="43">+((AG9/AG4)^(0.2))-1</f>
        <v>5.6551244458584948E-2</v>
      </c>
      <c r="AH40" s="64">
        <f t="shared" si="43"/>
        <v>-2.7295982447442912E-2</v>
      </c>
      <c r="AI40" s="64">
        <f t="shared" si="43"/>
        <v>-2.68958956118448E-4</v>
      </c>
      <c r="AJ40" s="64">
        <f t="shared" si="43"/>
        <v>1.5416302132468473E-2</v>
      </c>
      <c r="AK40" s="64">
        <f t="shared" si="43"/>
        <v>5.13966771636023E-2</v>
      </c>
      <c r="AL40" s="64">
        <f t="shared" si="43"/>
        <v>1.9514576826751506E-2</v>
      </c>
      <c r="AM40" s="64">
        <f t="shared" si="43"/>
        <v>1.9514576826751506E-2</v>
      </c>
      <c r="AN40" s="149">
        <f t="shared" si="43"/>
        <v>3.7922343947555559E-2</v>
      </c>
      <c r="AO40" s="12" t="s">
        <v>52</v>
      </c>
      <c r="AP40" s="64">
        <f t="shared" ref="AP40:AV40" si="44">+((AP9/AP4)^(0.2))-1</f>
        <v>7.0956310575490011E-2</v>
      </c>
      <c r="AQ40" s="64">
        <f t="shared" si="44"/>
        <v>2.5287188036919206E-2</v>
      </c>
      <c r="AR40" s="64">
        <f t="shared" si="44"/>
        <v>8.1441045349284202E-4</v>
      </c>
      <c r="AS40" s="64">
        <f t="shared" si="44"/>
        <v>-2.1737932591687104E-2</v>
      </c>
      <c r="AT40" s="64">
        <f t="shared" si="44"/>
        <v>4.5352496891768013E-2</v>
      </c>
      <c r="AU40" s="64">
        <f t="shared" si="44"/>
        <v>4.1665941486655145E-2</v>
      </c>
      <c r="AV40" s="64">
        <f t="shared" si="44"/>
        <v>3.9348784297703165E-2</v>
      </c>
      <c r="AW40" s="12" t="s">
        <v>52</v>
      </c>
      <c r="AX40" s="64">
        <f t="shared" ref="AX40:BD40" si="45">+((AX9/AX4)^(0.2))-1</f>
        <v>0.14187888719473407</v>
      </c>
      <c r="AY40" s="64">
        <f t="shared" si="45"/>
        <v>7.2400644161404459E-2</v>
      </c>
      <c r="AZ40" s="64">
        <f t="shared" si="45"/>
        <v>9.3475999563026324E-3</v>
      </c>
      <c r="BA40" s="64">
        <f t="shared" si="45"/>
        <v>-3.0676455284583959E-2</v>
      </c>
      <c r="BB40" s="64">
        <f t="shared" si="45"/>
        <v>4.5352496891768013E-2</v>
      </c>
      <c r="BC40" s="64">
        <f t="shared" si="45"/>
        <v>9.1411192539559982E-2</v>
      </c>
      <c r="BD40" s="64">
        <f t="shared" si="45"/>
        <v>8.8243765064687674E-2</v>
      </c>
      <c r="BE40" s="12" t="s">
        <v>52</v>
      </c>
      <c r="BF40" s="64">
        <f t="shared" ref="BF40:BL40" si="46">+((BF9/BF4)^(0.2))-1</f>
        <v>8.4876565307715923E-2</v>
      </c>
      <c r="BG40" s="64">
        <f t="shared" si="46"/>
        <v>6.063240046901508E-2</v>
      </c>
      <c r="BH40" s="64">
        <f t="shared" si="46"/>
        <v>2.5603040436852353E-3</v>
      </c>
      <c r="BI40" s="64">
        <f t="shared" si="46"/>
        <v>3.3992748374884751E-3</v>
      </c>
      <c r="BJ40" s="64">
        <f t="shared" si="46"/>
        <v>4.5352496891768013E-2</v>
      </c>
      <c r="BK40" s="64">
        <f t="shared" si="46"/>
        <v>2.9981900054634636E-2</v>
      </c>
      <c r="BL40" s="64">
        <f t="shared" si="46"/>
        <v>2.7535584989395456E-2</v>
      </c>
      <c r="BM40" s="12" t="s">
        <v>52</v>
      </c>
      <c r="BN40" s="64">
        <f t="shared" ref="BN40:BT40" si="47">+((BN9/BN4)^(0.2))-1</f>
        <v>0.1065046981815656</v>
      </c>
      <c r="BO40" s="64">
        <f t="shared" si="47"/>
        <v>4.0208912139513719E-2</v>
      </c>
      <c r="BP40" s="64">
        <f t="shared" si="47"/>
        <v>-4.1834703472909407E-4</v>
      </c>
      <c r="BQ40" s="64">
        <f t="shared" si="47"/>
        <v>-1.8133461043301491E-3</v>
      </c>
      <c r="BR40" s="64">
        <f t="shared" si="47"/>
        <v>4.5352496891767791E-2</v>
      </c>
      <c r="BS40" s="64">
        <f t="shared" si="47"/>
        <v>6.4050830116135105E-2</v>
      </c>
      <c r="BT40" s="64">
        <f t="shared" si="47"/>
        <v>6.2966994629631845E-2</v>
      </c>
      <c r="BU40" s="12" t="s">
        <v>52</v>
      </c>
      <c r="BV40" s="64">
        <f t="shared" ref="BV40:CB40" si="48">+((BV9/BV4)^(0.2))-1</f>
        <v>0.10217139737179481</v>
      </c>
      <c r="BW40" s="64">
        <f t="shared" si="48"/>
        <v>4.0261310661278138E-2</v>
      </c>
      <c r="BX40" s="64">
        <f t="shared" si="48"/>
        <v>4.3336682423633643E-3</v>
      </c>
      <c r="BY40" s="64">
        <f t="shared" si="48"/>
        <v>-3.5198835612018864E-2</v>
      </c>
      <c r="BZ40" s="64">
        <f t="shared" si="48"/>
        <v>4.5352496891768013E-2</v>
      </c>
      <c r="CA40" s="64">
        <f t="shared" si="48"/>
        <v>7.7236387771306259E-2</v>
      </c>
      <c r="CB40" s="64">
        <f t="shared" si="48"/>
        <v>7.5570608794509386E-2</v>
      </c>
      <c r="CC40" s="12" t="s">
        <v>52</v>
      </c>
      <c r="CD40" s="64">
        <f t="shared" ref="CD40:CJ40" si="49">+((CD9/CD4)^(0.2))-1</f>
        <v>4.7765604701499598E-2</v>
      </c>
      <c r="CE40" s="64">
        <f t="shared" si="49"/>
        <v>3.4568867516497459E-2</v>
      </c>
      <c r="CF40" s="64">
        <f t="shared" si="49"/>
        <v>1.2757565322936149E-3</v>
      </c>
      <c r="CG40" s="64">
        <f t="shared" si="49"/>
        <v>1.8959636037035876E-2</v>
      </c>
      <c r="CH40" s="64">
        <f t="shared" si="49"/>
        <v>4.5352496891768013E-2</v>
      </c>
      <c r="CI40" s="64">
        <f t="shared" si="49"/>
        <v>-3.983312419211682E-3</v>
      </c>
      <c r="CJ40" s="95">
        <f t="shared" si="49"/>
        <v>-5.2982536091489285E-3</v>
      </c>
      <c r="CM40" s="155"/>
      <c r="CN40" s="155"/>
      <c r="CO40" s="155"/>
      <c r="CP40" s="155"/>
    </row>
    <row r="41" spans="1:94" ht="16" x14ac:dyDescent="0.5">
      <c r="A41" s="12" t="s">
        <v>53</v>
      </c>
      <c r="B41" s="64">
        <f t="shared" ref="B41:L41" si="50">+((B14/B9)^(1/5))-1</f>
        <v>4.6525712254220197E-2</v>
      </c>
      <c r="C41" s="64">
        <f t="shared" si="50"/>
        <v>1.2923520550603085E-2</v>
      </c>
      <c r="D41" s="64">
        <f t="shared" si="50"/>
        <v>-4.9588069646782085E-3</v>
      </c>
      <c r="E41" s="64">
        <f t="shared" ref="E41" si="51">+((E14/E9)^(1/5))-1</f>
        <v>7.9006283422105028E-3</v>
      </c>
      <c r="F41" s="64">
        <f t="shared" si="50"/>
        <v>8.4244559723756218E-3</v>
      </c>
      <c r="G41" s="64">
        <f t="shared" si="50"/>
        <v>5.1306115281596121E-2</v>
      </c>
      <c r="H41" s="64">
        <f t="shared" si="50"/>
        <v>-5.4158668696677736E-3</v>
      </c>
      <c r="I41" s="64">
        <f t="shared" si="50"/>
        <v>-4.6809283713009631E-3</v>
      </c>
      <c r="J41" s="64">
        <f t="shared" si="50"/>
        <v>1.7309155456901815E-2</v>
      </c>
      <c r="K41" s="64">
        <f>+((K14/K9)^(1/5))-1</f>
        <v>1.5593417084052597E-2</v>
      </c>
      <c r="L41" s="64">
        <f t="shared" si="50"/>
        <v>1.5229717045185609E-2</v>
      </c>
      <c r="M41" s="12" t="s">
        <v>53</v>
      </c>
      <c r="N41" s="64">
        <f t="shared" ref="N41:W41" si="52">+((N14/N9)^(0.2))-1</f>
        <v>4.3122460199449542E-2</v>
      </c>
      <c r="O41" s="64">
        <f t="shared" si="52"/>
        <v>1.2973383168190411E-2</v>
      </c>
      <c r="P41" s="64">
        <f t="shared" si="52"/>
        <v>-3.2729774837243486E-3</v>
      </c>
      <c r="Q41" s="64">
        <f t="shared" si="52"/>
        <v>7.89703360119276E-3</v>
      </c>
      <c r="R41" s="64">
        <f t="shared" si="52"/>
        <v>5.2118832431312878E-2</v>
      </c>
      <c r="S41" s="64">
        <f t="shared" si="52"/>
        <v>-6.0606275377070862E-3</v>
      </c>
      <c r="T41" s="64">
        <f t="shared" si="52"/>
        <v>-5.2344089150506701E-3</v>
      </c>
      <c r="U41" s="64">
        <f t="shared" si="52"/>
        <v>1.4377821354726539E-2</v>
      </c>
      <c r="V41" s="64">
        <f t="shared" si="52"/>
        <v>1.2694891921833706E-2</v>
      </c>
      <c r="W41" s="95">
        <f t="shared" si="52"/>
        <v>1.232051162524761E-2</v>
      </c>
      <c r="X41" s="12" t="s">
        <v>53</v>
      </c>
      <c r="Y41" s="64">
        <f t="shared" ref="Y41:AE41" si="53">+((Y14/Y9)^(0.2))-1</f>
        <v>4.1966509577572753E-2</v>
      </c>
      <c r="Z41" s="64">
        <f t="shared" si="53"/>
        <v>-1.046910364773157E-2</v>
      </c>
      <c r="AA41" s="64">
        <f t="shared" si="53"/>
        <v>-3.8264880896372588E-3</v>
      </c>
      <c r="AB41" s="64">
        <f t="shared" si="53"/>
        <v>-1.102934447388515E-3</v>
      </c>
      <c r="AC41" s="64">
        <f t="shared" si="53"/>
        <v>3.8897033400753012E-2</v>
      </c>
      <c r="AD41" s="64">
        <f t="shared" si="53"/>
        <v>3.5747053082004099E-2</v>
      </c>
      <c r="AE41" s="95">
        <f t="shared" si="53"/>
        <v>3.8268668229207714E-2</v>
      </c>
      <c r="AF41" s="12" t="s">
        <v>53</v>
      </c>
      <c r="AG41" s="64">
        <f t="shared" ref="AG41:AN41" si="54">+((AG14/AG9)^(0.2))-1</f>
        <v>9.2314849795172904E-2</v>
      </c>
      <c r="AH41" s="64">
        <f t="shared" si="54"/>
        <v>9.7112606343165986E-3</v>
      </c>
      <c r="AI41" s="64">
        <f t="shared" si="54"/>
        <v>4.2947781530036089E-3</v>
      </c>
      <c r="AJ41" s="64">
        <f t="shared" si="54"/>
        <v>1.2477338581381892E-2</v>
      </c>
      <c r="AK41" s="64">
        <f t="shared" si="54"/>
        <v>6.6324390886571605E-2</v>
      </c>
      <c r="AL41" s="64">
        <f t="shared" si="54"/>
        <v>3.3334641393262254E-2</v>
      </c>
      <c r="AM41" s="64">
        <f t="shared" si="54"/>
        <v>3.3334641393262254E-2</v>
      </c>
      <c r="AN41" s="149">
        <f t="shared" si="54"/>
        <v>4.4550971346838164E-2</v>
      </c>
      <c r="AO41" s="12" t="s">
        <v>53</v>
      </c>
      <c r="AP41" s="64">
        <f t="shared" ref="AP41:AV41" si="55">+((AP14/AP9)^(0.2))-1</f>
        <v>2.8346530158344319E-2</v>
      </c>
      <c r="AQ41" s="64">
        <f t="shared" si="55"/>
        <v>-1.6147885783425076E-2</v>
      </c>
      <c r="AR41" s="64">
        <f t="shared" si="55"/>
        <v>-2.2078962370489785E-3</v>
      </c>
      <c r="AS41" s="64">
        <f t="shared" si="55"/>
        <v>-1.4613046204311475E-2</v>
      </c>
      <c r="AT41" s="64">
        <f t="shared" si="55"/>
        <v>4.516512488492852E-2</v>
      </c>
      <c r="AU41" s="64">
        <f t="shared" si="55"/>
        <v>1.56263167449604E-2</v>
      </c>
      <c r="AV41" s="64">
        <f t="shared" si="55"/>
        <v>1.9275553161477887E-2</v>
      </c>
      <c r="AW41" s="12" t="s">
        <v>53</v>
      </c>
      <c r="AX41" s="64">
        <f t="shared" ref="AX41:BD41" si="56">+((AX14/AX9)^(0.2))-1</f>
        <v>6.176360071246334E-3</v>
      </c>
      <c r="AY41" s="64">
        <f t="shared" si="56"/>
        <v>-3.5650970992185727E-2</v>
      </c>
      <c r="AZ41" s="64">
        <f t="shared" si="56"/>
        <v>-5.9070980420584673E-3</v>
      </c>
      <c r="BA41" s="64">
        <f t="shared" si="56"/>
        <v>-1.9897309276769137E-2</v>
      </c>
      <c r="BB41" s="64">
        <f t="shared" si="56"/>
        <v>5.052137961932246E-2</v>
      </c>
      <c r="BC41" s="64">
        <f t="shared" si="56"/>
        <v>-1.730715130489946E-2</v>
      </c>
      <c r="BD41" s="64">
        <f t="shared" si="56"/>
        <v>-1.2696499382384818E-2</v>
      </c>
      <c r="BE41" s="12" t="s">
        <v>53</v>
      </c>
      <c r="BF41" s="64">
        <f t="shared" ref="BF41:BL41" si="57">+((BF14/BF9)^(0.2))-1</f>
        <v>-1.5700171361732851E-2</v>
      </c>
      <c r="BG41" s="64">
        <f t="shared" si="57"/>
        <v>5.318802494953534E-3</v>
      </c>
      <c r="BH41" s="64">
        <f t="shared" si="57"/>
        <v>-9.0195513308102271E-3</v>
      </c>
      <c r="BI41" s="64">
        <f t="shared" si="57"/>
        <v>2.5064554319782495E-3</v>
      </c>
      <c r="BJ41" s="64">
        <f t="shared" si="57"/>
        <v>3.6501320263992998E-2</v>
      </c>
      <c r="BK41" s="64">
        <f t="shared" si="57"/>
        <v>-3.7236421961451049E-2</v>
      </c>
      <c r="BL41" s="64">
        <f t="shared" si="57"/>
        <v>-3.3542148167022723E-2</v>
      </c>
      <c r="BM41" s="12" t="s">
        <v>53</v>
      </c>
      <c r="BN41" s="64">
        <f t="shared" ref="BN41:BT41" si="58">+((BN14/BN9)^(0.2))-1</f>
        <v>4.7530031907430548E-2</v>
      </c>
      <c r="BO41" s="64">
        <f t="shared" si="58"/>
        <v>1.9795968596354907E-2</v>
      </c>
      <c r="BP41" s="64">
        <f t="shared" si="58"/>
        <v>-3.2648449464969254E-3</v>
      </c>
      <c r="BQ41" s="64">
        <f t="shared" si="58"/>
        <v>-8.5738805684187902E-5</v>
      </c>
      <c r="BR41" s="64">
        <f t="shared" si="58"/>
        <v>6.0003238957528904E-2</v>
      </c>
      <c r="BS41" s="64">
        <f t="shared" si="58"/>
        <v>1.9020181607869446E-2</v>
      </c>
      <c r="BT41" s="64">
        <f t="shared" si="58"/>
        <v>2.0694122008728666E-2</v>
      </c>
      <c r="BU41" s="12" t="s">
        <v>53</v>
      </c>
      <c r="BV41" s="64">
        <f t="shared" ref="BV41:CB41" si="59">+((BV14/BV9)^(0.2))-1</f>
        <v>0.10000160365483102</v>
      </c>
      <c r="BW41" s="64">
        <f t="shared" si="59"/>
        <v>2.0139581907627324E-2</v>
      </c>
      <c r="BX41" s="64">
        <f t="shared" si="59"/>
        <v>-4.1237851332213138E-3</v>
      </c>
      <c r="BY41" s="64">
        <f t="shared" si="59"/>
        <v>-2.3252844336001055E-2</v>
      </c>
      <c r="BZ41" s="64">
        <f t="shared" si="59"/>
        <v>5.2022969850178846E-2</v>
      </c>
      <c r="CA41" s="64">
        <f t="shared" si="59"/>
        <v>8.228385514619041E-2</v>
      </c>
      <c r="CB41" s="64">
        <f t="shared" si="59"/>
        <v>8.4984723085381964E-2</v>
      </c>
      <c r="CC41" s="12" t="s">
        <v>53</v>
      </c>
      <c r="CD41" s="64">
        <f t="shared" ref="CD41:CJ41" si="60">+((CD14/CD9)^(0.2))-1</f>
        <v>4.5883144201448234E-2</v>
      </c>
      <c r="CE41" s="64">
        <f t="shared" si="60"/>
        <v>3.4450211888418014E-2</v>
      </c>
      <c r="CF41" s="64">
        <f t="shared" si="60"/>
        <v>-4.5434503060459708E-3</v>
      </c>
      <c r="CG41" s="64">
        <f t="shared" si="60"/>
        <v>1.7151233967739543E-2</v>
      </c>
      <c r="CH41" s="64">
        <f t="shared" si="60"/>
        <v>5.1235755575743225E-2</v>
      </c>
      <c r="CI41" s="64">
        <f t="shared" si="60"/>
        <v>-2.73221569824178E-3</v>
      </c>
      <c r="CJ41" s="95">
        <f t="shared" si="60"/>
        <v>-6.0809635704783815E-4</v>
      </c>
      <c r="CM41" s="155"/>
      <c r="CN41" s="155"/>
      <c r="CO41" s="155"/>
      <c r="CP41" s="155"/>
    </row>
    <row r="42" spans="1:94" ht="16" x14ac:dyDescent="0.5">
      <c r="A42" s="12" t="s">
        <v>54</v>
      </c>
      <c r="B42" s="64">
        <f t="shared" ref="B42:L42" si="61">+((B19/B14)^(1/5))-1</f>
        <v>4.6258205065443647E-2</v>
      </c>
      <c r="C42" s="64">
        <f t="shared" si="61"/>
        <v>2.7677593116893329E-2</v>
      </c>
      <c r="D42" s="64">
        <f t="shared" si="61"/>
        <v>-1.0058232810813084E-2</v>
      </c>
      <c r="E42" s="64">
        <f t="shared" ref="E42" si="62">+((E19/E14)^(1/5))-1</f>
        <v>1.7340972630867535E-2</v>
      </c>
      <c r="F42" s="64">
        <f t="shared" si="61"/>
        <v>7.340182740482204E-3</v>
      </c>
      <c r="G42" s="64">
        <f t="shared" si="61"/>
        <v>4.5871467808277222E-2</v>
      </c>
      <c r="H42" s="64">
        <f t="shared" si="61"/>
        <v>-3.3822046374920589E-3</v>
      </c>
      <c r="I42" s="64">
        <f t="shared" si="61"/>
        <v>1.0500883495390134E-3</v>
      </c>
      <c r="J42" s="64">
        <f t="shared" si="61"/>
        <v>1.4723759184225083E-2</v>
      </c>
      <c r="K42" s="64">
        <f t="shared" si="61"/>
        <v>1.2570460770483072E-2</v>
      </c>
      <c r="L42" s="64">
        <f t="shared" si="61"/>
        <v>1.0394023468743185E-2</v>
      </c>
      <c r="M42" s="12" t="s">
        <v>54</v>
      </c>
      <c r="N42" s="64">
        <f t="shared" ref="N42:W42" si="63">+((N19/N14)^(0.2))-1</f>
        <v>5.2433934949371208E-2</v>
      </c>
      <c r="O42" s="64">
        <f t="shared" si="63"/>
        <v>2.653883864356299E-2</v>
      </c>
      <c r="P42" s="64">
        <f t="shared" si="63"/>
        <v>-9.9438731771326339E-3</v>
      </c>
      <c r="Q42" s="64">
        <f t="shared" si="63"/>
        <v>6.8473776141384501E-3</v>
      </c>
      <c r="R42" s="64">
        <f t="shared" si="63"/>
        <v>4.1643422089406856E-2</v>
      </c>
      <c r="S42" s="64">
        <f t="shared" si="63"/>
        <v>-3.8601581076030955E-3</v>
      </c>
      <c r="T42" s="64">
        <f t="shared" si="63"/>
        <v>1.0988930280173559E-3</v>
      </c>
      <c r="U42" s="64">
        <f t="shared" si="63"/>
        <v>2.4248455867077245E-2</v>
      </c>
      <c r="V42" s="64">
        <f t="shared" si="63"/>
        <v>2.2134289191902523E-2</v>
      </c>
      <c r="W42" s="95">
        <f t="shared" si="63"/>
        <v>1.9878036734494398E-2</v>
      </c>
      <c r="X42" s="12" t="s">
        <v>54</v>
      </c>
      <c r="Y42" s="64">
        <f t="shared" ref="Y42:AE42" si="64">+((Y19/Y14)^(0.2))-1</f>
        <v>7.3099834468956626E-2</v>
      </c>
      <c r="Z42" s="64">
        <f t="shared" si="64"/>
        <v>1.3910312234459044E-2</v>
      </c>
      <c r="AA42" s="64">
        <f t="shared" si="64"/>
        <v>-1.1837551767367449E-2</v>
      </c>
      <c r="AB42" s="64">
        <f t="shared" si="64"/>
        <v>-4.2550072098279657E-4</v>
      </c>
      <c r="AC42" s="64">
        <f t="shared" si="64"/>
        <v>4.3135647024197254E-3</v>
      </c>
      <c r="AD42" s="64">
        <f t="shared" si="64"/>
        <v>7.0302559387541264E-2</v>
      </c>
      <c r="AE42" s="95">
        <f t="shared" si="64"/>
        <v>7.1959653612207575E-2</v>
      </c>
      <c r="AF42" s="12" t="s">
        <v>54</v>
      </c>
      <c r="AG42" s="64">
        <f t="shared" ref="AG42:AN42" si="65">+((AG19/AG14)^(0.2))-1</f>
        <v>-1.23699872275298E-2</v>
      </c>
      <c r="AH42" s="64">
        <f t="shared" si="65"/>
        <v>9.2796527663775441E-2</v>
      </c>
      <c r="AI42" s="64">
        <f t="shared" si="65"/>
        <v>-1.0023836018332344E-2</v>
      </c>
      <c r="AJ42" s="64">
        <f t="shared" si="65"/>
        <v>9.5468265516529538E-3</v>
      </c>
      <c r="AK42" s="64">
        <f t="shared" si="65"/>
        <v>7.9507381012823286E-2</v>
      </c>
      <c r="AL42" s="64">
        <f t="shared" si="65"/>
        <v>-8.7561216471084835E-2</v>
      </c>
      <c r="AM42" s="64">
        <f t="shared" si="65"/>
        <v>-8.7561216471084835E-2</v>
      </c>
      <c r="AN42" s="149">
        <f t="shared" si="65"/>
        <v>-9.0589980205207365E-2</v>
      </c>
      <c r="AO42" s="12" t="s">
        <v>54</v>
      </c>
      <c r="AP42" s="64">
        <f t="shared" ref="AP42:AV42" si="66">+((AP19/AP14)^(0.2))-1</f>
        <v>2.6851054309343869E-2</v>
      </c>
      <c r="AQ42" s="64">
        <f t="shared" si="66"/>
        <v>1.0804804606250107E-2</v>
      </c>
      <c r="AR42" s="64">
        <f t="shared" si="66"/>
        <v>-1.020447557432258E-2</v>
      </c>
      <c r="AS42" s="64">
        <f t="shared" si="66"/>
        <v>-7.4362178671882884E-3</v>
      </c>
      <c r="AT42" s="64">
        <f t="shared" si="66"/>
        <v>3.7916743824963239E-2</v>
      </c>
      <c r="AU42" s="64">
        <f t="shared" si="66"/>
        <v>7.4265046561698966E-3</v>
      </c>
      <c r="AV42" s="64">
        <f t="shared" si="66"/>
        <v>9.7279764364828214E-3</v>
      </c>
      <c r="AW42" s="12" t="s">
        <v>54</v>
      </c>
      <c r="AX42" s="64">
        <f t="shared" ref="AX42:BD42" si="67">+((AX19/AX14)^(0.2))-1</f>
        <v>3.9822493530349945E-2</v>
      </c>
      <c r="AY42" s="64">
        <f t="shared" si="67"/>
        <v>-3.9110144062225349E-2</v>
      </c>
      <c r="AZ42" s="64">
        <f t="shared" si="67"/>
        <v>-4.6781369905349868E-3</v>
      </c>
      <c r="BA42" s="64">
        <f t="shared" si="67"/>
        <v>-8.9983445060769496E-3</v>
      </c>
      <c r="BB42" s="64">
        <f t="shared" si="67"/>
        <v>4.0726729342515533E-2</v>
      </c>
      <c r="BC42" s="64">
        <f t="shared" si="67"/>
        <v>2.0860240483304704E-2</v>
      </c>
      <c r="BD42" s="64">
        <f t="shared" si="67"/>
        <v>2.3904968636506707E-2</v>
      </c>
      <c r="BE42" s="12" t="s">
        <v>54</v>
      </c>
      <c r="BF42" s="64">
        <f t="shared" ref="BF42:BL42" si="68">+((BF19/BF14)^(0.2))-1</f>
        <v>2.5704226957950826E-2</v>
      </c>
      <c r="BG42" s="64">
        <f t="shared" si="68"/>
        <v>5.0799283054350441E-2</v>
      </c>
      <c r="BH42" s="64">
        <f t="shared" si="68"/>
        <v>-6.9123036420419837E-3</v>
      </c>
      <c r="BI42" s="64">
        <f t="shared" si="68"/>
        <v>1.6144109819937746E-3</v>
      </c>
      <c r="BJ42" s="64">
        <f t="shared" si="68"/>
        <v>4.7624567430130549E-2</v>
      </c>
      <c r="BK42" s="64">
        <f t="shared" si="68"/>
        <v>-2.0091251507270536E-2</v>
      </c>
      <c r="BL42" s="64">
        <f t="shared" si="68"/>
        <v>-1.7700689234511957E-2</v>
      </c>
      <c r="BM42" s="12" t="s">
        <v>54</v>
      </c>
      <c r="BN42" s="64">
        <f t="shared" ref="BN42:BT42" si="69">+((BN19/BN14)^(0.2))-1</f>
        <v>6.8141985051756393E-2</v>
      </c>
      <c r="BO42" s="64">
        <f t="shared" si="69"/>
        <v>3.6042945135234872E-2</v>
      </c>
      <c r="BP42" s="64">
        <f t="shared" si="69"/>
        <v>-1.1026181997749962E-2</v>
      </c>
      <c r="BQ42" s="64">
        <f t="shared" si="69"/>
        <v>1.6448233299204418E-3</v>
      </c>
      <c r="BR42" s="64">
        <f t="shared" si="69"/>
        <v>5.1954105992563449E-2</v>
      </c>
      <c r="BS42" s="64">
        <f t="shared" si="69"/>
        <v>3.3851472836871288E-2</v>
      </c>
      <c r="BT42" s="64">
        <f t="shared" si="69"/>
        <v>3.4931645942664291E-2</v>
      </c>
      <c r="BU42" s="12" t="s">
        <v>54</v>
      </c>
      <c r="BV42" s="64">
        <f t="shared" ref="BV42:CB42" si="70">+((BV19/BV14)^(0.2))-1</f>
        <v>8.3128096739098822E-2</v>
      </c>
      <c r="BW42" s="64">
        <f t="shared" si="70"/>
        <v>2.8569942324699449E-2</v>
      </c>
      <c r="BX42" s="64">
        <f t="shared" si="70"/>
        <v>-8.9542010370774472E-3</v>
      </c>
      <c r="BY42" s="64">
        <f t="shared" si="70"/>
        <v>-1.1158929675800788E-2</v>
      </c>
      <c r="BZ42" s="64">
        <f t="shared" si="70"/>
        <v>7.8007248520660655E-2</v>
      </c>
      <c r="CA42" s="64">
        <f t="shared" si="70"/>
        <v>4.5362804279312829E-2</v>
      </c>
      <c r="CB42" s="64">
        <f t="shared" si="70"/>
        <v>4.7021779689826015E-2</v>
      </c>
      <c r="CC42" s="12" t="s">
        <v>54</v>
      </c>
      <c r="CD42" s="64">
        <f t="shared" ref="CD42:CJ42" si="71">+((CD19/CD14)^(0.2))-1</f>
        <v>5.0570960409336507E-2</v>
      </c>
      <c r="CE42" s="64">
        <f t="shared" si="71"/>
        <v>2.6556781460003176E-2</v>
      </c>
      <c r="CF42" s="64">
        <f t="shared" si="71"/>
        <v>-1.0007106561240153E-2</v>
      </c>
      <c r="CG42" s="64">
        <f t="shared" si="71"/>
        <v>1.5345989684833361E-2</v>
      </c>
      <c r="CH42" s="64">
        <f t="shared" si="71"/>
        <v>3.8483743811182691E-2</v>
      </c>
      <c r="CI42" s="64">
        <f t="shared" si="71"/>
        <v>1.5842956754934967E-2</v>
      </c>
      <c r="CJ42" s="95">
        <f t="shared" si="71"/>
        <v>1.7219003743440986E-2</v>
      </c>
      <c r="CM42" s="155"/>
      <c r="CN42" s="155"/>
      <c r="CO42" s="155"/>
      <c r="CP42" s="155"/>
    </row>
    <row r="43" spans="1:94" ht="16" x14ac:dyDescent="0.5">
      <c r="A43" s="12" t="s">
        <v>55</v>
      </c>
      <c r="B43" s="64">
        <f t="shared" ref="B43:L43" si="72">+((B24/B19)^(1/5))-1</f>
        <v>3.6856829141062475E-2</v>
      </c>
      <c r="C43" s="64">
        <f t="shared" si="72"/>
        <v>2.2939523344686075E-2</v>
      </c>
      <c r="D43" s="64">
        <f t="shared" si="72"/>
        <v>-8.2162954054894044E-3</v>
      </c>
      <c r="E43" s="64">
        <f t="shared" ref="E43" si="73">+((E24/E19)^(1/5))-1</f>
        <v>1.4534750038935673E-2</v>
      </c>
      <c r="F43" s="64">
        <f t="shared" si="72"/>
        <v>6.2570560770878192E-3</v>
      </c>
      <c r="G43" s="64">
        <f t="shared" si="72"/>
        <v>5.1754909921821302E-2</v>
      </c>
      <c r="H43" s="64">
        <f t="shared" si="72"/>
        <v>6.3092920871332669E-3</v>
      </c>
      <c r="I43" s="64">
        <f t="shared" si="72"/>
        <v>3.1064509649245675E-3</v>
      </c>
      <c r="J43" s="64">
        <f t="shared" si="72"/>
        <v>4.3020146232322087E-3</v>
      </c>
      <c r="K43" s="64">
        <f t="shared" si="72"/>
        <v>-1.96800658150309E-3</v>
      </c>
      <c r="L43" s="64">
        <f t="shared" si="72"/>
        <v>-4.2407407206379588E-4</v>
      </c>
      <c r="M43" s="12" t="s">
        <v>55</v>
      </c>
      <c r="N43" s="64">
        <f t="shared" ref="N43:W43" si="74">+((N24/N19)^(0.2))-1</f>
        <v>4.5559811226562941E-2</v>
      </c>
      <c r="O43" s="64">
        <f t="shared" si="74"/>
        <v>2.1770942256410519E-2</v>
      </c>
      <c r="P43" s="64">
        <f t="shared" si="74"/>
        <v>-7.5154780049756509E-3</v>
      </c>
      <c r="Q43" s="64">
        <f t="shared" si="74"/>
        <v>5.7988108641215952E-3</v>
      </c>
      <c r="R43" s="64">
        <f t="shared" si="74"/>
        <v>4.5673568008015586E-2</v>
      </c>
      <c r="S43" s="64">
        <f t="shared" si="74"/>
        <v>7.2909975288115714E-3</v>
      </c>
      <c r="T43" s="64">
        <f t="shared" si="74"/>
        <v>3.5385431312311422E-3</v>
      </c>
      <c r="U43" s="64">
        <f t="shared" si="74"/>
        <v>1.7055628398339184E-2</v>
      </c>
      <c r="V43" s="64">
        <f t="shared" si="74"/>
        <v>1.0525048865176245E-2</v>
      </c>
      <c r="W43" s="95">
        <f t="shared" si="74"/>
        <v>1.2204774923023853E-2</v>
      </c>
      <c r="X43" s="12" t="s">
        <v>55</v>
      </c>
      <c r="Y43" s="64">
        <f t="shared" ref="Y43:AE43" si="75">+((Y24/Y19)^(0.2))-1</f>
        <v>4.3716223038091417E-2</v>
      </c>
      <c r="Z43" s="64">
        <f t="shared" si="75"/>
        <v>-1.6519759084814845E-2</v>
      </c>
      <c r="AA43" s="64">
        <f t="shared" si="75"/>
        <v>-6.6413274851171433E-3</v>
      </c>
      <c r="AB43" s="64">
        <f t="shared" si="75"/>
        <v>2.5241332148273621E-4</v>
      </c>
      <c r="AC43" s="64">
        <f t="shared" si="75"/>
        <v>1.3759384604773661E-2</v>
      </c>
      <c r="AD43" s="64">
        <f t="shared" si="75"/>
        <v>5.2494119965440067E-2</v>
      </c>
      <c r="AE43" s="95">
        <f t="shared" si="75"/>
        <v>4.9440202106918241E-2</v>
      </c>
      <c r="AF43" s="12" t="s">
        <v>55</v>
      </c>
      <c r="AG43" s="64">
        <f t="shared" ref="AG43:AN43" si="76">+((AG24/AG19)^(0.2))-1</f>
        <v>1.2035940541741397E-3</v>
      </c>
      <c r="AH43" s="64">
        <f t="shared" si="76"/>
        <v>7.3221379713566792E-2</v>
      </c>
      <c r="AI43" s="64">
        <f t="shared" si="76"/>
        <v>-5.2569552840493472E-3</v>
      </c>
      <c r="AJ43" s="64">
        <f t="shared" si="76"/>
        <v>6.6248077175350417E-3</v>
      </c>
      <c r="AK43" s="64">
        <f t="shared" si="76"/>
        <v>9.1623544228915499E-2</v>
      </c>
      <c r="AL43" s="64">
        <f t="shared" si="76"/>
        <v>-7.9519347229463855E-2</v>
      </c>
      <c r="AM43" s="64">
        <f t="shared" si="76"/>
        <v>-7.9519347229463855E-2</v>
      </c>
      <c r="AN43" s="149">
        <f t="shared" si="76"/>
        <v>-7.5398101210587432E-2</v>
      </c>
      <c r="AO43" s="12" t="s">
        <v>55</v>
      </c>
      <c r="AP43" s="64">
        <f t="shared" ref="AP43:AV43" si="77">+((AP24/AP19)^(0.2))-1</f>
        <v>1.6030546554679281E-2</v>
      </c>
      <c r="AQ43" s="64">
        <f t="shared" si="77"/>
        <v>1.3736192387856727E-2</v>
      </c>
      <c r="AR43" s="64">
        <f t="shared" si="77"/>
        <v>-5.3248131744932925E-3</v>
      </c>
      <c r="AS43" s="64">
        <f t="shared" si="77"/>
        <v>-2.0716086058725214E-4</v>
      </c>
      <c r="AT43" s="64">
        <f t="shared" si="77"/>
        <v>2.2240140236645223E-2</v>
      </c>
      <c r="AU43" s="64">
        <f t="shared" si="77"/>
        <v>-3.9396295338922638E-4</v>
      </c>
      <c r="AV43" s="64">
        <f t="shared" si="77"/>
        <v>-4.6691884174985265E-3</v>
      </c>
      <c r="AW43" s="12" t="s">
        <v>55</v>
      </c>
      <c r="AX43" s="64">
        <f t="shared" ref="AX43:BD43" si="78">+((AX24/AX19)^(0.2))-1</f>
        <v>-3.5001437539839197E-2</v>
      </c>
      <c r="AY43" s="64">
        <f t="shared" si="78"/>
        <v>9.8363625829962276E-2</v>
      </c>
      <c r="AZ43" s="64">
        <f t="shared" si="78"/>
        <v>-1.2690999436787198E-2</v>
      </c>
      <c r="BA43" s="64">
        <f t="shared" si="78"/>
        <v>2.0218299255265748E-3</v>
      </c>
      <c r="BB43" s="64">
        <f t="shared" si="78"/>
        <v>6.6278660712187021E-2</v>
      </c>
      <c r="BC43" s="64">
        <f t="shared" si="78"/>
        <v>-9.8909031692399951E-2</v>
      </c>
      <c r="BD43" s="64">
        <f t="shared" si="78"/>
        <v>-0.10393539401410579</v>
      </c>
      <c r="BE43" s="12" t="s">
        <v>55</v>
      </c>
      <c r="BF43" s="64">
        <f t="shared" ref="BF43:BL43" si="79">+((BF24/BF19)^(0.2))-1</f>
        <v>1.1184520330425274E-2</v>
      </c>
      <c r="BG43" s="64">
        <f t="shared" si="79"/>
        <v>4.1122276174444305E-2</v>
      </c>
      <c r="BH43" s="64">
        <f t="shared" si="79"/>
        <v>-1.2509201498454026E-3</v>
      </c>
      <c r="BI43" s="64">
        <f t="shared" si="79"/>
        <v>7.2316983956199898E-4</v>
      </c>
      <c r="BJ43" s="64">
        <f t="shared" si="79"/>
        <v>0.11647130890367619</v>
      </c>
      <c r="BK43" s="64">
        <f t="shared" si="79"/>
        <v>-7.0400731150105034E-2</v>
      </c>
      <c r="BL43" s="64">
        <f t="shared" si="79"/>
        <v>-7.4645474256449962E-2</v>
      </c>
      <c r="BM43" s="12" t="s">
        <v>55</v>
      </c>
      <c r="BN43" s="64">
        <f t="shared" ref="BN43:BT43" si="80">+((BN24/BN19)^(0.2))-1</f>
        <v>5.6537221571469232E-2</v>
      </c>
      <c r="BO43" s="64">
        <f t="shared" si="80"/>
        <v>2.6674653940993442E-2</v>
      </c>
      <c r="BP43" s="64">
        <f t="shared" si="80"/>
        <v>-1.4817689582490523E-2</v>
      </c>
      <c r="BQ43" s="64">
        <f t="shared" si="80"/>
        <v>3.3784161403316304E-3</v>
      </c>
      <c r="BR43" s="64">
        <f t="shared" si="80"/>
        <v>3.9044453234388987E-2</v>
      </c>
      <c r="BS43" s="64">
        <f t="shared" si="80"/>
        <v>3.4454089636548169E-2</v>
      </c>
      <c r="BT43" s="64">
        <f t="shared" si="80"/>
        <v>3.2427071400315866E-2</v>
      </c>
      <c r="BU43" s="12" t="s">
        <v>55</v>
      </c>
      <c r="BV43" s="64">
        <f t="shared" ref="BV43:CB43" si="81">+((BV24/BV19)^(0.2))-1</f>
        <v>7.3794759118035902E-2</v>
      </c>
      <c r="BW43" s="64">
        <f t="shared" si="81"/>
        <v>2.0085728827839988E-2</v>
      </c>
      <c r="BX43" s="64">
        <f t="shared" si="81"/>
        <v>-9.9359387227160312E-5</v>
      </c>
      <c r="BY43" s="64">
        <f t="shared" si="81"/>
        <v>1.0847472381301237E-3</v>
      </c>
      <c r="BZ43" s="64">
        <f t="shared" si="81"/>
        <v>8.3960677558130525E-2</v>
      </c>
      <c r="CA43" s="64">
        <f t="shared" si="81"/>
        <v>2.6166327213663632E-2</v>
      </c>
      <c r="CB43" s="64">
        <f t="shared" si="81"/>
        <v>2.3114474773080262E-2</v>
      </c>
      <c r="CC43" s="12" t="s">
        <v>55</v>
      </c>
      <c r="CD43" s="64">
        <f t="shared" ref="CD43:CJ43" si="82">+((CD24/CD19)^(0.2))-1</f>
        <v>5.3813237374565448E-2</v>
      </c>
      <c r="CE43" s="64">
        <f t="shared" si="82"/>
        <v>2.9649963638460841E-2</v>
      </c>
      <c r="CF43" s="64">
        <f t="shared" si="82"/>
        <v>-1.7038252752794691E-2</v>
      </c>
      <c r="CG43" s="64">
        <f t="shared" si="82"/>
        <v>1.3543987689504045E-2</v>
      </c>
      <c r="CH43" s="64">
        <f t="shared" si="82"/>
        <v>4.0183246905171277E-2</v>
      </c>
      <c r="CI43" s="64">
        <f t="shared" si="82"/>
        <v>2.2304947445809242E-2</v>
      </c>
      <c r="CJ43" s="95">
        <f t="shared" si="82"/>
        <v>1.970894542018975E-2</v>
      </c>
      <c r="CM43" s="155"/>
      <c r="CN43" s="155"/>
      <c r="CO43" s="155"/>
      <c r="CP43" s="155"/>
    </row>
    <row r="44" spans="1:94" ht="16" x14ac:dyDescent="0.5">
      <c r="A44" s="12" t="s">
        <v>56</v>
      </c>
      <c r="B44" s="64">
        <f t="shared" ref="B44:L44" si="83">+((B29/B24)^(1/5))-1</f>
        <v>3.8283716441689819E-2</v>
      </c>
      <c r="C44" s="64">
        <f t="shared" si="83"/>
        <v>2.5672244807354527E-2</v>
      </c>
      <c r="D44" s="64">
        <f t="shared" si="83"/>
        <v>-7.4834770264886608E-3</v>
      </c>
      <c r="E44" s="64">
        <f t="shared" ref="E44" si="84">+((E29/E24)^(1/5))-1</f>
        <v>1.7996650126631542E-2</v>
      </c>
      <c r="F44" s="64">
        <f t="shared" si="83"/>
        <v>5.1751098686270147E-3</v>
      </c>
      <c r="G44" s="64">
        <f t="shared" si="83"/>
        <v>5.6188699700870037E-2</v>
      </c>
      <c r="H44" s="64">
        <f t="shared" si="83"/>
        <v>2.3018862293826547E-3</v>
      </c>
      <c r="I44" s="64">
        <f t="shared" si="83"/>
        <v>1.6713411833300107E-3</v>
      </c>
      <c r="J44" s="64">
        <f t="shared" si="83"/>
        <v>1.8752250351865563E-3</v>
      </c>
      <c r="K44" s="64">
        <f t="shared" si="83"/>
        <v>-1.8984537485073893E-3</v>
      </c>
      <c r="L44" s="64">
        <f t="shared" si="83"/>
        <v>-1.593841481767555E-3</v>
      </c>
      <c r="M44" s="12" t="s">
        <v>56</v>
      </c>
      <c r="N44" s="64">
        <f t="shared" ref="N44:W44" si="85">+((N29/N24)^(0.2))-1</f>
        <v>4.4408882137148664E-2</v>
      </c>
      <c r="O44" s="64">
        <f t="shared" si="85"/>
        <v>2.5122739179934683E-2</v>
      </c>
      <c r="P44" s="64">
        <f t="shared" si="85"/>
        <v>-7.2212823263825276E-3</v>
      </c>
      <c r="Q44" s="64">
        <f t="shared" si="85"/>
        <v>4.7513246297163914E-3</v>
      </c>
      <c r="R44" s="64">
        <f t="shared" si="85"/>
        <v>4.6556182140560454E-2</v>
      </c>
      <c r="S44" s="64">
        <f t="shared" si="85"/>
        <v>2.9706246385123869E-3</v>
      </c>
      <c r="T44" s="64">
        <f t="shared" si="85"/>
        <v>2.0399175719767459E-3</v>
      </c>
      <c r="U44" s="64">
        <f t="shared" si="85"/>
        <v>1.3543755404225699E-2</v>
      </c>
      <c r="V44" s="64">
        <f t="shared" si="85"/>
        <v>9.5474385871059386E-3</v>
      </c>
      <c r="W44" s="95">
        <f t="shared" si="85"/>
        <v>9.9645987544949577E-3</v>
      </c>
      <c r="X44" s="12" t="s">
        <v>56</v>
      </c>
      <c r="Y44" s="64">
        <f t="shared" ref="Y44:AE44" si="86">+((Y29/Y24)^(0.2))-1</f>
        <v>2.8419893973657961E-2</v>
      </c>
      <c r="Z44" s="64">
        <f t="shared" si="86"/>
        <v>-2.6259301744693264E-3</v>
      </c>
      <c r="AA44" s="64">
        <f t="shared" si="86"/>
        <v>-1.0917372868030406E-2</v>
      </c>
      <c r="AB44" s="64">
        <f t="shared" si="86"/>
        <v>9.3077076541958625E-4</v>
      </c>
      <c r="AC44" s="64">
        <f t="shared" si="86"/>
        <v>2.4914002882728603E-2</v>
      </c>
      <c r="AD44" s="64">
        <f t="shared" si="86"/>
        <v>2.6121260640767696E-2</v>
      </c>
      <c r="AE44" s="95">
        <f t="shared" si="86"/>
        <v>2.4904501624696485E-2</v>
      </c>
      <c r="AF44" s="12" t="s">
        <v>56</v>
      </c>
      <c r="AG44" s="64">
        <f t="shared" ref="AG44:AM44" si="87">+((AG29/AG24)^(0.2))-1</f>
        <v>5.5029187940118796E-3</v>
      </c>
      <c r="AH44" s="64">
        <f t="shared" si="87"/>
        <v>4.5333085988678246E-2</v>
      </c>
      <c r="AI44" s="64">
        <f t="shared" si="87"/>
        <v>-3.0732321137070251E-3</v>
      </c>
      <c r="AJ44" s="64">
        <f t="shared" si="87"/>
        <v>3.7112806752990224E-3</v>
      </c>
      <c r="AK44" s="64">
        <f t="shared" si="87"/>
        <v>0.10586698132987138</v>
      </c>
      <c r="AL44" s="64">
        <f t="shared" si="87"/>
        <v>-7.9039603615710829E-2</v>
      </c>
      <c r="AM44" s="64">
        <f t="shared" si="87"/>
        <v>-7.9039603615710829E-2</v>
      </c>
      <c r="AN44" s="149">
        <f>+((AN29/AN24)^(0.2))-1</f>
        <v>-6.4306591333403551E-2</v>
      </c>
      <c r="AO44" s="12" t="s">
        <v>56</v>
      </c>
      <c r="AP44" s="64">
        <f t="shared" ref="AP44:AV44" si="88">+((AP29/AP24)^(0.2))-1</f>
        <v>3.5211832865691184E-2</v>
      </c>
      <c r="AQ44" s="64">
        <f t="shared" si="88"/>
        <v>2.2485839773454641E-2</v>
      </c>
      <c r="AR44" s="64">
        <f t="shared" si="88"/>
        <v>-6.5937793904582431E-3</v>
      </c>
      <c r="AS44" s="64">
        <f t="shared" si="88"/>
        <v>7.0745813877957087E-3</v>
      </c>
      <c r="AT44" s="64">
        <f t="shared" si="88"/>
        <v>4.4714535612683015E-2</v>
      </c>
      <c r="AU44" s="64">
        <f t="shared" si="88"/>
        <v>-4.9760614000526893E-4</v>
      </c>
      <c r="AV44" s="64">
        <f t="shared" si="88"/>
        <v>-2.245275996135665E-3</v>
      </c>
      <c r="AW44" s="12" t="s">
        <v>56</v>
      </c>
      <c r="AX44" s="64">
        <f t="shared" ref="AX44:BD44" si="89">+((AX29/AX24)^(0.2))-1</f>
        <v>5.790992967788533E-2</v>
      </c>
      <c r="AY44" s="64">
        <f t="shared" si="89"/>
        <v>1.035177269118992E-2</v>
      </c>
      <c r="AZ44" s="64">
        <f t="shared" si="89"/>
        <v>4.4759868096224675E-3</v>
      </c>
      <c r="BA44" s="64">
        <f t="shared" si="89"/>
        <v>1.3164591247489144E-2</v>
      </c>
      <c r="BB44" s="64">
        <f t="shared" si="89"/>
        <v>5.719678204366474E-2</v>
      </c>
      <c r="BC44" s="64">
        <f t="shared" si="89"/>
        <v>7.0881905967372649E-3</v>
      </c>
      <c r="BD44" s="64">
        <f t="shared" si="89"/>
        <v>4.7906358239200308E-3</v>
      </c>
      <c r="BE44" s="12" t="s">
        <v>56</v>
      </c>
      <c r="BF44" s="64">
        <f t="shared" ref="BF44:BL44" si="90">+((BF29/BF24)^(0.2))-1</f>
        <v>6.0040956157457304E-2</v>
      </c>
      <c r="BG44" s="64">
        <f t="shared" si="90"/>
        <v>4.1750839024784936E-2</v>
      </c>
      <c r="BH44" s="64">
        <f t="shared" si="90"/>
        <v>-6.3291202763998688E-3</v>
      </c>
      <c r="BI44" s="64">
        <f t="shared" si="90"/>
        <v>-1.6726977681547073E-4</v>
      </c>
      <c r="BJ44" s="64">
        <f t="shared" si="90"/>
        <v>0.1075682856277953</v>
      </c>
      <c r="BK44" s="64">
        <f t="shared" si="90"/>
        <v>-1.8605256408351201E-2</v>
      </c>
      <c r="BL44" s="64">
        <f t="shared" si="90"/>
        <v>-2.0437495166893527E-2</v>
      </c>
      <c r="BM44" s="12" t="s">
        <v>56</v>
      </c>
      <c r="BN44" s="64">
        <f t="shared" ref="BN44:BT44" si="91">+((BN29/BN24)^(0.2))-1</f>
        <v>4.4294141207681381E-2</v>
      </c>
      <c r="BO44" s="64">
        <f t="shared" si="91"/>
        <v>1.5230188864791439E-2</v>
      </c>
      <c r="BP44" s="64">
        <f t="shared" si="91"/>
        <v>-1.0648644736087509E-2</v>
      </c>
      <c r="BQ44" s="64">
        <f t="shared" si="91"/>
        <v>5.1149721714256469E-3</v>
      </c>
      <c r="BR44" s="64">
        <f t="shared" si="91"/>
        <v>8.1204674225474838E-2</v>
      </c>
      <c r="BS44" s="64">
        <f t="shared" si="91"/>
        <v>1.543518304850422E-2</v>
      </c>
      <c r="BT44" s="64">
        <f t="shared" si="91"/>
        <v>1.4622267207304862E-2</v>
      </c>
      <c r="BU44" s="12" t="s">
        <v>56</v>
      </c>
      <c r="BV44" s="64">
        <f t="shared" ref="BV44:CB44" si="92">+((BV29/BV24)^(0.2))-1</f>
        <v>5.3012904268618932E-2</v>
      </c>
      <c r="BW44" s="64">
        <f t="shared" si="92"/>
        <v>5.5424057059594745E-2</v>
      </c>
      <c r="BX44" s="64">
        <f t="shared" si="92"/>
        <v>-6.9282760003788191E-3</v>
      </c>
      <c r="BY44" s="64">
        <f t="shared" si="92"/>
        <v>1.3479998156279649E-2</v>
      </c>
      <c r="BZ44" s="64">
        <f t="shared" si="92"/>
        <v>5.9203812309026826E-2</v>
      </c>
      <c r="CA44" s="64">
        <f t="shared" si="92"/>
        <v>-7.5225697667127278E-3</v>
      </c>
      <c r="CB44" s="64">
        <f t="shared" si="92"/>
        <v>-8.728838169315023E-3</v>
      </c>
      <c r="CC44" s="12" t="s">
        <v>56</v>
      </c>
      <c r="CD44" s="64">
        <f t="shared" ref="CD44:CJ44" si="93">+((CD29/CD24)^(0.2))-1</f>
        <v>4.2614977257752429E-2</v>
      </c>
      <c r="CE44" s="64">
        <f t="shared" si="93"/>
        <v>3.3838662386799223E-2</v>
      </c>
      <c r="CF44" s="64">
        <f t="shared" si="93"/>
        <v>-4.4219216600103195E-3</v>
      </c>
      <c r="CG44" s="64">
        <f t="shared" si="93"/>
        <v>1.1745191078829986E-2</v>
      </c>
      <c r="CH44" s="64">
        <f t="shared" si="93"/>
        <v>4.0241820192112865E-2</v>
      </c>
      <c r="CI44" s="64">
        <f t="shared" si="93"/>
        <v>1.5841487619749905E-3</v>
      </c>
      <c r="CJ44" s="95">
        <f t="shared" si="93"/>
        <v>5.4486633950112662E-4</v>
      </c>
    </row>
    <row r="45" spans="1:94" ht="16" x14ac:dyDescent="0.5">
      <c r="A45" s="12" t="s">
        <v>57</v>
      </c>
      <c r="B45" s="172">
        <f>+(B34/B29)^(0.2)-1</f>
        <v>2.0645045766733983E-3</v>
      </c>
      <c r="C45" s="172">
        <f t="shared" ref="C45:L45" si="94">+(C34/C29)^(0.2)-1</f>
        <v>-9.998878145583201E-3</v>
      </c>
      <c r="D45" s="172">
        <f t="shared" si="94"/>
        <v>-1.7806570101349339E-2</v>
      </c>
      <c r="E45" s="172">
        <f t="shared" ref="E45" si="95">+(E34/E29)^(0.2)-1</f>
        <v>-2.762740252229845E-2</v>
      </c>
      <c r="F45" s="172">
        <f t="shared" si="94"/>
        <v>4.0943270699855816E-3</v>
      </c>
      <c r="G45" s="172">
        <f t="shared" si="94"/>
        <v>3.3101823916295237E-2</v>
      </c>
      <c r="H45" s="172">
        <f t="shared" si="94"/>
        <v>-5.3377616417584761E-3</v>
      </c>
      <c r="I45" s="172">
        <f t="shared" si="94"/>
        <v>-7.8351400482515876E-3</v>
      </c>
      <c r="J45" s="172">
        <f t="shared" si="94"/>
        <v>7.0264139627740363E-4</v>
      </c>
      <c r="K45" s="172">
        <f t="shared" si="94"/>
        <v>1.1936374117762494E-3</v>
      </c>
      <c r="L45" s="172">
        <f t="shared" si="94"/>
        <v>2.4148450114420683E-3</v>
      </c>
      <c r="M45" s="12" t="s">
        <v>57</v>
      </c>
      <c r="N45" s="172">
        <f t="shared" ref="N45:W45" si="96">+(N34/N29)^(0.2)-1</f>
        <v>2.7702309208483822E-3</v>
      </c>
      <c r="O45" s="172">
        <f t="shared" si="96"/>
        <v>-1.0210951180490979E-2</v>
      </c>
      <c r="P45" s="172">
        <f t="shared" si="96"/>
        <v>-1.8354168561754425E-2</v>
      </c>
      <c r="Q45" s="172">
        <f t="shared" si="96"/>
        <v>3.7049254512762086E-3</v>
      </c>
      <c r="R45" s="172">
        <f t="shared" si="96"/>
        <v>3.2624742332953538E-2</v>
      </c>
      <c r="S45" s="172">
        <f t="shared" si="96"/>
        <v>-6.5348437084518096E-3</v>
      </c>
      <c r="T45" s="172">
        <f t="shared" si="96"/>
        <v>-9.661317241946632E-3</v>
      </c>
      <c r="U45" s="172">
        <f t="shared" si="96"/>
        <v>4.4675514540826189E-3</v>
      </c>
      <c r="V45" s="172">
        <f t="shared" si="96"/>
        <v>5.3369072090065917E-3</v>
      </c>
      <c r="W45" s="173">
        <f t="shared" si="96"/>
        <v>6.7480229548244619E-3</v>
      </c>
      <c r="X45" s="12" t="s">
        <v>57</v>
      </c>
      <c r="Y45" s="64">
        <f>+((Y34/Y29)^(0.2))-1</f>
        <v>1.4513968310083003E-2</v>
      </c>
      <c r="Z45" s="64">
        <f t="shared" ref="Z45:AE45" si="97">+((Z34/Z29)^(0.2))-1</f>
        <v>-4.3064915986985031E-2</v>
      </c>
      <c r="AA45" s="64">
        <f t="shared" si="97"/>
        <v>4.5642011613769018E-3</v>
      </c>
      <c r="AB45" s="64">
        <f t="shared" si="97"/>
        <v>1.6095988764117664E-3</v>
      </c>
      <c r="AC45" s="64">
        <f t="shared" si="97"/>
        <v>2.8066779837384592E-2</v>
      </c>
      <c r="AD45" s="64">
        <f t="shared" si="97"/>
        <v>2.6394482892946769E-2</v>
      </c>
      <c r="AE45" s="64">
        <f t="shared" si="97"/>
        <v>2.9089751197883373E-2</v>
      </c>
      <c r="AF45" s="12" t="s">
        <v>57</v>
      </c>
      <c r="AG45" s="64">
        <f t="shared" ref="AG45:CJ45" si="98">+((AG34/AG29)^(0.2))-1</f>
        <v>-6.5664993136728134E-3</v>
      </c>
      <c r="AH45" s="64">
        <f t="shared" si="98"/>
        <v>-2.9444782334338004E-3</v>
      </c>
      <c r="AI45" s="64">
        <f t="shared" si="98"/>
        <v>-3.4383362916976634E-2</v>
      </c>
      <c r="AJ45" s="64">
        <f t="shared" si="98"/>
        <v>8.0617358468404454E-4</v>
      </c>
      <c r="AK45" s="64">
        <f t="shared" si="98"/>
        <v>3.5181183672272853E-2</v>
      </c>
      <c r="AL45" s="64">
        <f t="shared" si="98"/>
        <v>-2.4369961134107387E-2</v>
      </c>
      <c r="AM45" s="64">
        <f t="shared" si="98"/>
        <v>-2.4369961134107387E-2</v>
      </c>
      <c r="AN45" s="149">
        <f t="shared" si="98"/>
        <v>-4.2189982361379164E-3</v>
      </c>
      <c r="AO45" s="12" t="s">
        <v>57</v>
      </c>
      <c r="AP45" s="64">
        <f t="shared" si="98"/>
        <v>3.8503835836944944E-3</v>
      </c>
      <c r="AQ45" s="64">
        <f t="shared" si="98"/>
        <v>-3.061564612738954E-2</v>
      </c>
      <c r="AR45" s="64">
        <f t="shared" si="98"/>
        <v>-1.6734834496319961E-2</v>
      </c>
      <c r="AS45" s="64">
        <f t="shared" si="98"/>
        <v>1.4409350241556096E-2</v>
      </c>
      <c r="AT45" s="64">
        <f t="shared" si="98"/>
        <v>5.6235196150904665E-2</v>
      </c>
      <c r="AU45" s="64">
        <f t="shared" si="98"/>
        <v>-1.4527625385222676E-2</v>
      </c>
      <c r="AV45" s="64">
        <f t="shared" si="98"/>
        <v>-1.0708228271983811E-2</v>
      </c>
      <c r="AW45" s="12" t="s">
        <v>57</v>
      </c>
      <c r="AX45" s="64">
        <f t="shared" si="98"/>
        <v>2.7437331376078067E-2</v>
      </c>
      <c r="AY45" s="64">
        <f t="shared" si="98"/>
        <v>5.1769071383339194E-2</v>
      </c>
      <c r="AZ45" s="64">
        <f t="shared" si="98"/>
        <v>-1.0681039445527341E-2</v>
      </c>
      <c r="BA45" s="64">
        <f t="shared" si="98"/>
        <v>2.4431210345469578E-2</v>
      </c>
      <c r="BB45" s="64">
        <f t="shared" si="98"/>
        <v>5.5817357186044525E-2</v>
      </c>
      <c r="BC45" s="64">
        <f t="shared" si="98"/>
        <v>-2.901644222963895E-2</v>
      </c>
      <c r="BD45" s="64">
        <f t="shared" si="98"/>
        <v>-2.4102190453249905E-2</v>
      </c>
      <c r="BE45" s="12" t="s">
        <v>57</v>
      </c>
      <c r="BF45" s="64">
        <f t="shared" si="98"/>
        <v>-1.3936301749709612E-2</v>
      </c>
      <c r="BG45" s="64">
        <f t="shared" si="98"/>
        <v>-3.1984029688595039E-2</v>
      </c>
      <c r="BH45" s="64">
        <f t="shared" si="98"/>
        <v>-2.5807936264836795E-2</v>
      </c>
      <c r="BI45" s="64">
        <f t="shared" si="98"/>
        <v>-1.056933966936846E-3</v>
      </c>
      <c r="BJ45" s="64">
        <f t="shared" si="98"/>
        <v>3.9172008584941187E-2</v>
      </c>
      <c r="BK45" s="64">
        <f t="shared" si="98"/>
        <v>-1.6018846496344219E-2</v>
      </c>
      <c r="BL45" s="64">
        <f t="shared" si="98"/>
        <v>-1.1946144209610043E-2</v>
      </c>
      <c r="BM45" s="12" t="s">
        <v>57</v>
      </c>
      <c r="BN45" s="64">
        <f t="shared" si="98"/>
        <v>-7.3628196891308839E-3</v>
      </c>
      <c r="BO45" s="64">
        <f t="shared" si="98"/>
        <v>-1.6795340302401374E-2</v>
      </c>
      <c r="BP45" s="64">
        <f t="shared" si="98"/>
        <v>-2.3420780529196827E-2</v>
      </c>
      <c r="BQ45" s="64">
        <f t="shared" si="98"/>
        <v>6.8545624239291225E-3</v>
      </c>
      <c r="BR45" s="64">
        <f t="shared" si="98"/>
        <v>5.3558665720602194E-2</v>
      </c>
      <c r="BS45" s="64">
        <f t="shared" si="98"/>
        <v>3.2067227861849457E-3</v>
      </c>
      <c r="BT45" s="64">
        <f t="shared" si="98"/>
        <v>4.9841701791377702E-3</v>
      </c>
      <c r="BU45" s="12" t="s">
        <v>57</v>
      </c>
      <c r="BV45" s="64">
        <f t="shared" si="98"/>
        <v>-2.2099622976291533E-3</v>
      </c>
      <c r="BW45" s="64">
        <f t="shared" si="98"/>
        <v>-1.3843370873136585E-2</v>
      </c>
      <c r="BX45" s="64">
        <f t="shared" si="98"/>
        <v>-2.5038978033720349E-2</v>
      </c>
      <c r="BY45" s="64">
        <f t="shared" si="98"/>
        <v>2.6028730477961171E-2</v>
      </c>
      <c r="BZ45" s="64">
        <f t="shared" si="98"/>
        <v>1.3981489097681488E-2</v>
      </c>
      <c r="CA45" s="64">
        <f t="shared" si="98"/>
        <v>1.2014461266796062E-4</v>
      </c>
      <c r="CB45" s="64">
        <f t="shared" si="98"/>
        <v>2.8121627326425092E-3</v>
      </c>
      <c r="CC45" s="12" t="s">
        <v>57</v>
      </c>
      <c r="CD45" s="64">
        <f t="shared" si="98"/>
        <v>5.9049616352602197E-3</v>
      </c>
      <c r="CE45" s="64">
        <f t="shared" si="98"/>
        <v>8.0477599780852671E-3</v>
      </c>
      <c r="CF45" s="64">
        <f t="shared" si="98"/>
        <v>-1.6173974653575285E-2</v>
      </c>
      <c r="CG45" s="64">
        <f t="shared" si="98"/>
        <v>9.9495616757943051E-3</v>
      </c>
      <c r="CH45" s="64">
        <f t="shared" si="98"/>
        <v>2.8236895912810978E-2</v>
      </c>
      <c r="CI45" s="64">
        <f t="shared" si="98"/>
        <v>-4.8926807538720585E-3</v>
      </c>
      <c r="CJ45" s="95">
        <f>+((CJ34/CJ29)^(0.2))-1</f>
        <v>-2.6065847961599387E-3</v>
      </c>
      <c r="CM45" s="156"/>
      <c r="CN45" s="156"/>
      <c r="CO45" s="145"/>
      <c r="CP45" s="145"/>
    </row>
    <row r="46" spans="1:94" ht="16" x14ac:dyDescent="0.5">
      <c r="A46" s="12">
        <v>2016</v>
      </c>
      <c r="B46" s="64">
        <f t="shared" ref="B46:L46" si="99">+B30/B29-1</f>
        <v>1.6735321939970849E-2</v>
      </c>
      <c r="C46" s="64">
        <f t="shared" si="99"/>
        <v>1.4562946439601987E-2</v>
      </c>
      <c r="D46" s="64">
        <f t="shared" si="99"/>
        <v>-6.1304123880157047E-3</v>
      </c>
      <c r="E46" s="64">
        <f t="shared" ref="E46" si="100">+E30/E29-1</f>
        <v>8.3432571843267134E-3</v>
      </c>
      <c r="F46" s="64">
        <f t="shared" si="99"/>
        <v>4.5264998617373653E-3</v>
      </c>
      <c r="G46" s="64">
        <f t="shared" si="99"/>
        <v>3.8670022727287368E-2</v>
      </c>
      <c r="H46" s="64">
        <f t="shared" si="99"/>
        <v>-1.5455468339828138E-2</v>
      </c>
      <c r="I46" s="64">
        <f t="shared" si="99"/>
        <v>-2.7433845152726732E-3</v>
      </c>
      <c r="J46" s="64">
        <f t="shared" si="99"/>
        <v>-6.062129147776818E-3</v>
      </c>
      <c r="K46" s="64">
        <f t="shared" si="99"/>
        <v>-8.5367808995584493E-4</v>
      </c>
      <c r="L46" s="64">
        <f t="shared" si="99"/>
        <v>-7.0498545551821445E-3</v>
      </c>
      <c r="M46" s="12">
        <v>2016</v>
      </c>
      <c r="N46" s="172">
        <f t="shared" ref="N46:W46" si="101">+N30/N29-1</f>
        <v>2.1394231856503465E-2</v>
      </c>
      <c r="O46" s="172">
        <f t="shared" si="101"/>
        <v>1.7515599481044308E-2</v>
      </c>
      <c r="P46" s="172">
        <f t="shared" si="101"/>
        <v>-8.5050903946140011E-3</v>
      </c>
      <c r="Q46" s="172">
        <f t="shared" si="101"/>
        <v>4.1233443269974579E-3</v>
      </c>
      <c r="R46" s="172">
        <f t="shared" si="101"/>
        <v>3.9634108505819832E-2</v>
      </c>
      <c r="S46" s="172">
        <f t="shared" si="101"/>
        <v>-1.8885901156522222E-2</v>
      </c>
      <c r="T46" s="172">
        <f t="shared" si="101"/>
        <v>-3.3692633479625034E-3</v>
      </c>
      <c r="U46" s="172">
        <f t="shared" si="101"/>
        <v>-1.0240077918864943E-3</v>
      </c>
      <c r="V46" s="172">
        <f t="shared" si="101"/>
        <v>5.1897371178233342E-3</v>
      </c>
      <c r="W46" s="173">
        <f t="shared" si="101"/>
        <v>-1.8047991352663217E-3</v>
      </c>
      <c r="X46" s="12">
        <v>2016</v>
      </c>
      <c r="Y46" s="64">
        <f t="shared" ref="Y46:AE47" si="102">+Y30/Y29-1</f>
        <v>3.2897866234746553E-2</v>
      </c>
      <c r="Z46" s="64">
        <f t="shared" si="102"/>
        <v>2.1186232633119806E-2</v>
      </c>
      <c r="AA46" s="64">
        <f t="shared" si="102"/>
        <v>1.8871376465295242E-2</v>
      </c>
      <c r="AB46" s="64">
        <f t="shared" si="102"/>
        <v>1.3380359079009363E-3</v>
      </c>
      <c r="AC46" s="64">
        <f t="shared" si="102"/>
        <v>3.6851115100232867E-2</v>
      </c>
      <c r="AD46" s="64">
        <f t="shared" si="102"/>
        <v>-6.6831444279189522E-3</v>
      </c>
      <c r="AE46" s="95">
        <f t="shared" si="102"/>
        <v>9.2145462852544213E-4</v>
      </c>
      <c r="AF46" s="12">
        <v>2016</v>
      </c>
      <c r="AG46" s="64">
        <f t="shared" ref="AG46:AN47" si="103">+AG30/AG29-1</f>
        <v>-3.13525406647156E-2</v>
      </c>
      <c r="AH46" s="64">
        <f t="shared" si="103"/>
        <v>-8.5106561433232364E-2</v>
      </c>
      <c r="AI46" s="64">
        <f t="shared" si="103"/>
        <v>5.3723584255402912E-3</v>
      </c>
      <c r="AJ46" s="64">
        <f t="shared" si="103"/>
        <v>1.9672526153797776E-3</v>
      </c>
      <c r="AK46" s="64">
        <f t="shared" si="103"/>
        <v>3.4447208198275847E-2</v>
      </c>
      <c r="AL46" s="64">
        <f t="shared" si="103"/>
        <v>-3.8401886863470791E-2</v>
      </c>
      <c r="AM46" s="64">
        <f t="shared" si="103"/>
        <v>-3.8401886863470791E-2</v>
      </c>
      <c r="AN46" s="149">
        <f t="shared" si="103"/>
        <v>-6.2126525900866314E-3</v>
      </c>
      <c r="AO46" s="12">
        <v>2016</v>
      </c>
      <c r="AP46" s="64">
        <f t="shared" ref="AP46:AV47" si="104">+AP30/AP29-1</f>
        <v>-9.1554719599684642E-4</v>
      </c>
      <c r="AQ46" s="64">
        <f t="shared" si="104"/>
        <v>-3.4024342528338414E-2</v>
      </c>
      <c r="AR46" s="64">
        <f t="shared" si="104"/>
        <v>-3.9535466282278886E-3</v>
      </c>
      <c r="AS46" s="64">
        <f t="shared" si="104"/>
        <v>1.1469018852950263E-2</v>
      </c>
      <c r="AT46" s="64">
        <f t="shared" si="104"/>
        <v>4.4999783776340063E-2</v>
      </c>
      <c r="AU46" s="64">
        <f t="shared" si="104"/>
        <v>-1.5621058206367056E-2</v>
      </c>
      <c r="AV46" s="64">
        <f t="shared" si="104"/>
        <v>-4.4850194325568582E-3</v>
      </c>
      <c r="AW46" s="12">
        <v>2016</v>
      </c>
      <c r="AX46" s="64">
        <f t="shared" ref="AX46:BD47" si="105">+AX30/AX29-1</f>
        <v>3.4991973801772547E-2</v>
      </c>
      <c r="AY46" s="64">
        <f t="shared" si="105"/>
        <v>2.8404109223534313E-2</v>
      </c>
      <c r="AZ46" s="64">
        <f t="shared" si="105"/>
        <v>-3.670767278815168E-2</v>
      </c>
      <c r="BA46" s="64">
        <f t="shared" si="105"/>
        <v>1.990952435388138E-2</v>
      </c>
      <c r="BB46" s="64">
        <f t="shared" si="105"/>
        <v>6.7485220502709442E-2</v>
      </c>
      <c r="BC46" s="64">
        <f t="shared" si="105"/>
        <v>-1.8100306547339406E-2</v>
      </c>
      <c r="BD46" s="64">
        <f t="shared" si="105"/>
        <v>-3.5784844608202082E-3</v>
      </c>
      <c r="BE46" s="12">
        <v>2016</v>
      </c>
      <c r="BF46" s="64">
        <f t="shared" ref="BF46:BL47" si="106">+BF30/BF29-1</f>
        <v>8.8073709186764493E-3</v>
      </c>
      <c r="BG46" s="64">
        <f t="shared" si="106"/>
        <v>2.6265520092999095E-2</v>
      </c>
      <c r="BH46" s="64">
        <f t="shared" si="106"/>
        <v>2.533364154329254E-3</v>
      </c>
      <c r="BI46" s="64">
        <f t="shared" si="106"/>
        <v>-7.0117830283145111E-4</v>
      </c>
      <c r="BJ46" s="64">
        <f t="shared" si="106"/>
        <v>2.4216268317236889E-2</v>
      </c>
      <c r="BK46" s="64">
        <f t="shared" si="106"/>
        <v>-1.643846955588113E-2</v>
      </c>
      <c r="BL46" s="64">
        <f t="shared" si="106"/>
        <v>-4.5527789119403916E-3</v>
      </c>
      <c r="BM46" s="12">
        <v>2016</v>
      </c>
      <c r="BN46" s="64">
        <f t="shared" ref="BN46:BT47" si="107">+BN30/BN29-1</f>
        <v>1.4311140783415999E-2</v>
      </c>
      <c r="BO46" s="64">
        <f t="shared" si="107"/>
        <v>4.6619459647984973E-2</v>
      </c>
      <c r="BP46" s="64">
        <f t="shared" si="107"/>
        <v>1.7980508510702098E-3</v>
      </c>
      <c r="BQ46" s="64">
        <f t="shared" si="107"/>
        <v>6.1583563093967619E-3</v>
      </c>
      <c r="BR46" s="64">
        <f t="shared" si="107"/>
        <v>4.7681058634492679E-2</v>
      </c>
      <c r="BS46" s="64">
        <f t="shared" si="107"/>
        <v>-3.673106944208504E-2</v>
      </c>
      <c r="BT46" s="64">
        <f t="shared" si="107"/>
        <v>-3.1759413829003602E-2</v>
      </c>
      <c r="BU46" s="12">
        <v>2016</v>
      </c>
      <c r="BV46" s="64">
        <f t="shared" ref="BV46:CB47" si="108">+BV30/BV29-1</f>
        <v>3.5335241563066111E-2</v>
      </c>
      <c r="BW46" s="64">
        <f t="shared" si="108"/>
        <v>2.4604276915633605E-2</v>
      </c>
      <c r="BX46" s="64">
        <f t="shared" si="108"/>
        <v>-2.988440695691319E-2</v>
      </c>
      <c r="BY46" s="64">
        <f t="shared" si="108"/>
        <v>2.0990654627027316E-2</v>
      </c>
      <c r="BZ46" s="64">
        <f t="shared" si="108"/>
        <v>3.7356717674398077E-2</v>
      </c>
      <c r="CA46" s="64">
        <f t="shared" si="108"/>
        <v>1.1052321405477183E-2</v>
      </c>
      <c r="CB46" s="64">
        <f t="shared" si="108"/>
        <v>1.8986965803536648E-2</v>
      </c>
      <c r="CC46" s="12">
        <v>2016</v>
      </c>
      <c r="CD46" s="64">
        <f t="shared" ref="CD46:CJ47" si="109">+CD30/CD29-1</f>
        <v>2.608547525294469E-2</v>
      </c>
      <c r="CE46" s="64">
        <f t="shared" si="109"/>
        <v>9.8554848670342476E-3</v>
      </c>
      <c r="CF46" s="64">
        <f t="shared" si="109"/>
        <v>-2.6038426808632886E-2</v>
      </c>
      <c r="CG46" s="64">
        <f t="shared" si="109"/>
        <v>1.06674409265477E-2</v>
      </c>
      <c r="CH46" s="64">
        <f t="shared" si="109"/>
        <v>3.5280561251353371E-2</v>
      </c>
      <c r="CI46" s="64">
        <f t="shared" si="109"/>
        <v>1.7647001248998428E-2</v>
      </c>
      <c r="CJ46" s="95">
        <f t="shared" si="109"/>
        <v>2.4460755526735545E-2</v>
      </c>
      <c r="CM46" s="145"/>
      <c r="CN46" s="145"/>
      <c r="CO46" s="145"/>
      <c r="CP46" s="145"/>
    </row>
    <row r="47" spans="1:94" ht="16" x14ac:dyDescent="0.5">
      <c r="A47" s="12">
        <v>2017</v>
      </c>
      <c r="B47" s="64">
        <f t="shared" ref="B47:L47" si="110">+B31/B30-1</f>
        <v>1.1005986431458226E-2</v>
      </c>
      <c r="C47" s="64">
        <f t="shared" si="110"/>
        <v>2.3646981663769662E-2</v>
      </c>
      <c r="D47" s="64">
        <f t="shared" si="110"/>
        <v>-1.0080045783585234E-2</v>
      </c>
      <c r="E47" s="64">
        <f t="shared" ref="E47" si="111">+E31/E30-1</f>
        <v>1.3328573222370022E-2</v>
      </c>
      <c r="F47" s="64">
        <f t="shared" si="110"/>
        <v>4.3104077526112672E-3</v>
      </c>
      <c r="G47" s="64">
        <f t="shared" si="110"/>
        <v>3.2666797592107555E-2</v>
      </c>
      <c r="H47" s="64">
        <f t="shared" si="110"/>
        <v>-1.3793915750130337E-2</v>
      </c>
      <c r="I47" s="64">
        <f t="shared" si="110"/>
        <v>-2.5245471571353484E-3</v>
      </c>
      <c r="J47" s="64">
        <f t="shared" si="110"/>
        <v>-1.1395812371129521E-2</v>
      </c>
      <c r="K47" s="64">
        <f t="shared" si="110"/>
        <v>-6.9174950960406711E-3</v>
      </c>
      <c r="L47" s="64">
        <f t="shared" si="110"/>
        <v>-1.2373867275109918E-2</v>
      </c>
      <c r="M47" s="12">
        <v>2017</v>
      </c>
      <c r="N47" s="172">
        <f t="shared" ref="N47:W47" si="112">+N31/N30-1</f>
        <v>1.3832234627347839E-2</v>
      </c>
      <c r="O47" s="172">
        <f t="shared" si="112"/>
        <v>2.4369163154057683E-2</v>
      </c>
      <c r="P47" s="172">
        <f t="shared" si="112"/>
        <v>-7.7567280565823404E-3</v>
      </c>
      <c r="Q47" s="172">
        <f t="shared" si="112"/>
        <v>3.9141092814372058E-3</v>
      </c>
      <c r="R47" s="172">
        <f t="shared" si="112"/>
        <v>3.2607716785987062E-2</v>
      </c>
      <c r="S47" s="172">
        <f t="shared" si="112"/>
        <v>-1.6889014620588783E-2</v>
      </c>
      <c r="T47" s="172">
        <f t="shared" si="112"/>
        <v>-3.0947262850286039E-3</v>
      </c>
      <c r="U47" s="172">
        <f t="shared" si="112"/>
        <v>-9.5366235019989087E-3</v>
      </c>
      <c r="V47" s="172">
        <f t="shared" si="112"/>
        <v>-4.1619925347491371E-3</v>
      </c>
      <c r="W47" s="173">
        <f t="shared" si="112"/>
        <v>-1.0317594722991763E-2</v>
      </c>
      <c r="X47" s="12">
        <v>2017</v>
      </c>
      <c r="Y47" s="64">
        <f t="shared" si="102"/>
        <v>3.8056353805130172E-2</v>
      </c>
      <c r="Z47" s="64">
        <f t="shared" si="102"/>
        <v>4.600975334214219E-3</v>
      </c>
      <c r="AA47" s="64">
        <f t="shared" si="102"/>
        <v>-3.1314637359607933E-2</v>
      </c>
      <c r="AB47" s="64">
        <f t="shared" si="102"/>
        <v>1.4737871261911728E-3</v>
      </c>
      <c r="AC47" s="64">
        <f t="shared" si="102"/>
        <v>3.4002665474418547E-2</v>
      </c>
      <c r="AD47" s="64">
        <f t="shared" si="102"/>
        <v>4.0214051812689E-2</v>
      </c>
      <c r="AE47" s="95">
        <f t="shared" si="102"/>
        <v>4.7325545433460459E-2</v>
      </c>
      <c r="AF47" s="12">
        <v>2017</v>
      </c>
      <c r="AG47" s="64">
        <f t="shared" si="103"/>
        <v>-2.053265146326011E-2</v>
      </c>
      <c r="AH47" s="64">
        <f t="shared" si="103"/>
        <v>-3.4653465346534684E-3</v>
      </c>
      <c r="AI47" s="64">
        <f t="shared" si="103"/>
        <v>-1.2999454586920201E-2</v>
      </c>
      <c r="AJ47" s="64">
        <f t="shared" si="103"/>
        <v>1.3864078448158068E-3</v>
      </c>
      <c r="AK47" s="64">
        <f t="shared" si="103"/>
        <v>3.2926876378877035E-2</v>
      </c>
      <c r="AL47" s="64">
        <f t="shared" si="103"/>
        <v>-4.1324242488317231E-2</v>
      </c>
      <c r="AM47" s="64">
        <f t="shared" si="103"/>
        <v>-4.1324242488317231E-2</v>
      </c>
      <c r="AN47" s="149">
        <f t="shared" si="103"/>
        <v>-2.8234747245204472E-2</v>
      </c>
      <c r="AO47" s="12">
        <v>2017</v>
      </c>
      <c r="AP47" s="64">
        <f t="shared" si="104"/>
        <v>9.4502724203215926E-3</v>
      </c>
      <c r="AQ47" s="64">
        <f t="shared" si="104"/>
        <v>3.5948526088546595E-2</v>
      </c>
      <c r="AR47" s="64">
        <f t="shared" si="104"/>
        <v>-1.7751470663101898E-2</v>
      </c>
      <c r="AS47" s="64">
        <f t="shared" si="104"/>
        <v>1.2938146047372312E-2</v>
      </c>
      <c r="AT47" s="64">
        <f t="shared" si="104"/>
        <v>4.0478834728273183E-2</v>
      </c>
      <c r="AU47" s="64">
        <f t="shared" si="104"/>
        <v>-2.6067427429353307E-2</v>
      </c>
      <c r="AV47" s="64">
        <f t="shared" si="104"/>
        <v>-1.6230425306472562E-2</v>
      </c>
      <c r="AW47" s="12">
        <v>2017</v>
      </c>
      <c r="AX47" s="64">
        <f t="shared" si="105"/>
        <v>6.9647007831773466E-2</v>
      </c>
      <c r="AY47" s="64">
        <f t="shared" si="105"/>
        <v>6.4658846686159954E-2</v>
      </c>
      <c r="AZ47" s="64">
        <f t="shared" si="105"/>
        <v>-7.6674031917756125E-4</v>
      </c>
      <c r="BA47" s="64">
        <f t="shared" si="105"/>
        <v>2.2167913577022524E-2</v>
      </c>
      <c r="BB47" s="64">
        <f t="shared" si="105"/>
        <v>4.9633261717872301E-2</v>
      </c>
      <c r="BC47" s="64">
        <f t="shared" si="105"/>
        <v>1.0810243199242731E-2</v>
      </c>
      <c r="BD47" s="64">
        <f t="shared" si="105"/>
        <v>2.415495742605156E-2</v>
      </c>
      <c r="BE47" s="12">
        <v>2017</v>
      </c>
      <c r="BF47" s="64">
        <f t="shared" si="106"/>
        <v>-4.42098239938985E-2</v>
      </c>
      <c r="BG47" s="64">
        <f t="shared" si="106"/>
        <v>-2.4670999915430758E-2</v>
      </c>
      <c r="BH47" s="64">
        <f t="shared" si="106"/>
        <v>-1.7711356690137015E-2</v>
      </c>
      <c r="BI47" s="64">
        <f t="shared" si="106"/>
        <v>-8.7905091711037997E-4</v>
      </c>
      <c r="BJ47" s="64">
        <f t="shared" si="106"/>
        <v>4.0392804055142228E-2</v>
      </c>
      <c r="BK47" s="64">
        <f t="shared" si="106"/>
        <v>-5.2552492004350082E-2</v>
      </c>
      <c r="BL47" s="64">
        <f t="shared" si="106"/>
        <v>-4.2330729759144869E-2</v>
      </c>
      <c r="BM47" s="12">
        <v>2017</v>
      </c>
      <c r="BN47" s="64">
        <f t="shared" si="107"/>
        <v>2.9165619076881644E-2</v>
      </c>
      <c r="BO47" s="64">
        <f t="shared" si="107"/>
        <v>1.4768037255719735E-2</v>
      </c>
      <c r="BP47" s="64">
        <f t="shared" si="107"/>
        <v>-6.7121652771970908E-3</v>
      </c>
      <c r="BQ47" s="64">
        <f t="shared" si="107"/>
        <v>6.5063703819390195E-3</v>
      </c>
      <c r="BR47" s="64">
        <f t="shared" si="107"/>
        <v>6.7460993771152777E-2</v>
      </c>
      <c r="BS47" s="64">
        <f t="shared" si="107"/>
        <v>6.0248260076334326E-4</v>
      </c>
      <c r="BT47" s="64">
        <f t="shared" si="107"/>
        <v>5.2148316490721047E-3</v>
      </c>
      <c r="BU47" s="12">
        <v>2017</v>
      </c>
      <c r="BV47" s="64">
        <f t="shared" si="108"/>
        <v>3.7744524103414445E-2</v>
      </c>
      <c r="BW47" s="64">
        <f t="shared" si="108"/>
        <v>3.4510563806495531E-2</v>
      </c>
      <c r="BX47" s="64">
        <f t="shared" si="108"/>
        <v>-1.2762945480158661E-2</v>
      </c>
      <c r="BY47" s="64">
        <f t="shared" si="108"/>
        <v>2.3506677301835532E-2</v>
      </c>
      <c r="BZ47" s="64">
        <f t="shared" si="108"/>
        <v>9.7011422995330054E-3</v>
      </c>
      <c r="CA47" s="64">
        <f t="shared" si="108"/>
        <v>6.967882498201794E-3</v>
      </c>
      <c r="CB47" s="64">
        <f t="shared" si="108"/>
        <v>1.4024793211844244E-2</v>
      </c>
      <c r="CC47" s="12">
        <v>2017</v>
      </c>
      <c r="CD47" s="64">
        <f t="shared" si="109"/>
        <v>6.9622869193703973E-3</v>
      </c>
      <c r="CE47" s="64">
        <f t="shared" si="109"/>
        <v>4.0236267264651682E-2</v>
      </c>
      <c r="CF47" s="64">
        <f t="shared" si="109"/>
        <v>6.5288540693360098E-3</v>
      </c>
      <c r="CG47" s="64">
        <f t="shared" si="109"/>
        <v>1.0308418694280563E-2</v>
      </c>
      <c r="CH47" s="64">
        <f t="shared" si="109"/>
        <v>3.0996609787778073E-2</v>
      </c>
      <c r="CI47" s="64">
        <f t="shared" si="109"/>
        <v>-3.9482575942056841E-2</v>
      </c>
      <c r="CJ47" s="95">
        <f t="shared" si="109"/>
        <v>-3.3739212810467656E-2</v>
      </c>
      <c r="CM47" s="145"/>
      <c r="CN47" s="145"/>
      <c r="CO47" s="145"/>
      <c r="CP47" s="145"/>
    </row>
    <row r="48" spans="1:94" ht="16" x14ac:dyDescent="0.5">
      <c r="A48" s="12">
        <v>2018</v>
      </c>
      <c r="B48" s="64">
        <f t="shared" ref="B48:L48" si="113">+B32/B31-1</f>
        <v>4.0313784947653808E-2</v>
      </c>
      <c r="C48" s="64">
        <f t="shared" si="113"/>
        <v>2.211557846381873E-2</v>
      </c>
      <c r="D48" s="64">
        <f t="shared" si="113"/>
        <v>-4.771687984624795E-3</v>
      </c>
      <c r="E48" s="64">
        <f t="shared" ref="E48" si="114">+E32/E31-1</f>
        <v>1.7238361839165162E-2</v>
      </c>
      <c r="F48" s="64">
        <f t="shared" si="113"/>
        <v>4.0943538935860335E-3</v>
      </c>
      <c r="G48" s="64">
        <f t="shared" si="113"/>
        <v>3.5188571334322516E-2</v>
      </c>
      <c r="H48" s="64">
        <f t="shared" si="113"/>
        <v>-2.0761903336827814E-3</v>
      </c>
      <c r="I48" s="64">
        <f t="shared" si="113"/>
        <v>-3.3894846867978945E-3</v>
      </c>
      <c r="J48" s="64">
        <f t="shared" si="113"/>
        <v>1.4046720328680928E-2</v>
      </c>
      <c r="K48" s="64">
        <f t="shared" si="113"/>
        <v>1.293501754120685E-2</v>
      </c>
      <c r="L48" s="64">
        <f t="shared" si="113"/>
        <v>1.3582045517419372E-2</v>
      </c>
      <c r="M48" s="12">
        <v>2018</v>
      </c>
      <c r="N48" s="172">
        <f t="shared" ref="N48:W53" si="115">+N32/N31-1</f>
        <v>3.8110385888879605E-2</v>
      </c>
      <c r="O48" s="172">
        <f t="shared" si="115"/>
        <v>2.1385170336832182E-2</v>
      </c>
      <c r="P48" s="172">
        <f t="shared" si="115"/>
        <v>-4.6882623543891278E-3</v>
      </c>
      <c r="Q48" s="172">
        <f t="shared" si="115"/>
        <v>3.704934608805166E-3</v>
      </c>
      <c r="R48" s="172">
        <f t="shared" si="115"/>
        <v>3.4802150222218886E-2</v>
      </c>
      <c r="S48" s="172">
        <f t="shared" si="115"/>
        <v>-2.5528400269305696E-3</v>
      </c>
      <c r="T48" s="172">
        <f t="shared" si="115"/>
        <v>-4.1584558291554163E-3</v>
      </c>
      <c r="U48" s="172">
        <f t="shared" si="115"/>
        <v>1.3128455894071633E-2</v>
      </c>
      <c r="V48" s="172">
        <f t="shared" si="115"/>
        <v>1.2201895009527952E-2</v>
      </c>
      <c r="W48" s="173">
        <f t="shared" si="115"/>
        <v>1.29278076483621E-2</v>
      </c>
      <c r="X48" s="12">
        <v>2018</v>
      </c>
      <c r="Y48" s="64">
        <f>+Y32/Y31-1</f>
        <v>3.7610504043630089E-2</v>
      </c>
      <c r="Z48" s="64">
        <f t="shared" ref="Z48:AE48" si="116">+Z32/Z31-1</f>
        <v>1.0261703629628194E-3</v>
      </c>
      <c r="AA48" s="64">
        <f t="shared" si="116"/>
        <v>-5.676981072513132E-3</v>
      </c>
      <c r="AB48" s="64">
        <f t="shared" si="116"/>
        <v>1.6095796986461686E-3</v>
      </c>
      <c r="AC48" s="64">
        <f t="shared" si="116"/>
        <v>3.6756616823759414E-2</v>
      </c>
      <c r="AD48" s="64">
        <f t="shared" si="116"/>
        <v>2.4615204932584289E-2</v>
      </c>
      <c r="AE48" s="95">
        <f t="shared" si="116"/>
        <v>2.5663349916818845E-2</v>
      </c>
      <c r="AF48" s="12">
        <v>2018</v>
      </c>
      <c r="AG48" s="64">
        <f t="shared" ref="AG48:AN48" si="117">+AG32/AG31-1</f>
        <v>6.0186855088155022E-2</v>
      </c>
      <c r="AH48" s="64">
        <f t="shared" si="117"/>
        <v>5.0302662324520186E-2</v>
      </c>
      <c r="AI48" s="64">
        <f t="shared" si="117"/>
        <v>-2.0502145015299789E-4</v>
      </c>
      <c r="AJ48" s="64">
        <f t="shared" si="117"/>
        <v>8.0627158146318045E-4</v>
      </c>
      <c r="AK48" s="64">
        <f t="shared" si="117"/>
        <v>3.6889104681385509E-2</v>
      </c>
      <c r="AL48" s="64">
        <f t="shared" si="117"/>
        <v>1.9309766708800469E-2</v>
      </c>
      <c r="AM48" s="64">
        <f t="shared" si="117"/>
        <v>1.9309766708800469E-2</v>
      </c>
      <c r="AN48" s="149">
        <f t="shared" si="117"/>
        <v>1.5407368591527693E-2</v>
      </c>
      <c r="AO48" s="12">
        <v>2018</v>
      </c>
      <c r="AP48" s="64">
        <f t="shared" ref="AP48:AV48" si="118">+AP32/AP31-1</f>
        <v>5.2226196462311414E-2</v>
      </c>
      <c r="AQ48" s="64">
        <f t="shared" si="118"/>
        <v>-2.0803640689582625E-2</v>
      </c>
      <c r="AR48" s="64">
        <f t="shared" si="118"/>
        <v>4.134802926742065E-3</v>
      </c>
      <c r="AS48" s="64">
        <f t="shared" si="118"/>
        <v>1.4409320257994462E-2</v>
      </c>
      <c r="AT48" s="64">
        <f t="shared" si="118"/>
        <v>5.5414973616866758E-2</v>
      </c>
      <c r="AU48" s="64">
        <f t="shared" si="118"/>
        <v>2.0353420935530941E-2</v>
      </c>
      <c r="AV48" s="64">
        <f t="shared" si="118"/>
        <v>2.189337827910065E-2</v>
      </c>
      <c r="AW48" s="12">
        <v>2018</v>
      </c>
      <c r="AX48" s="64">
        <f t="shared" ref="AX48:BD48" si="119">+AX32/AX31-1</f>
        <v>3.0417277964541301E-2</v>
      </c>
      <c r="AY48" s="64">
        <f t="shared" si="119"/>
        <v>-5.5514866942455665E-2</v>
      </c>
      <c r="AZ48" s="64">
        <f t="shared" si="119"/>
        <v>-1.7087148739196811E-2</v>
      </c>
      <c r="BA48" s="64">
        <f t="shared" si="119"/>
        <v>2.4431216051891358E-2</v>
      </c>
      <c r="BB48" s="64">
        <f t="shared" si="119"/>
        <v>6.2510540520344993E-2</v>
      </c>
      <c r="BC48" s="64">
        <f t="shared" si="119"/>
        <v>-5.162482535288504E-3</v>
      </c>
      <c r="BD48" s="64">
        <f t="shared" si="119"/>
        <v>-3.2025150216377085E-3</v>
      </c>
      <c r="BE48" s="12">
        <v>2018</v>
      </c>
      <c r="BF48" s="64">
        <f t="shared" ref="BF48:BL48" si="120">+BF32/BF31-1</f>
        <v>4.7293944501757279E-2</v>
      </c>
      <c r="BG48" s="64">
        <f t="shared" si="120"/>
        <v>2.5531630075957601E-2</v>
      </c>
      <c r="BH48" s="64">
        <f t="shared" si="120"/>
        <v>-1.3960851706263488E-2</v>
      </c>
      <c r="BI48" s="64">
        <f t="shared" si="120"/>
        <v>-1.056889464592925E-3</v>
      </c>
      <c r="BJ48" s="64">
        <f t="shared" si="120"/>
        <v>5.3675721374945695E-2</v>
      </c>
      <c r="BK48" s="64">
        <f t="shared" si="120"/>
        <v>9.5809079035924505E-3</v>
      </c>
      <c r="BL48" s="64">
        <f t="shared" si="120"/>
        <v>1.1207991778180215E-2</v>
      </c>
      <c r="BM48" s="12">
        <v>2018</v>
      </c>
      <c r="BN48" s="64">
        <f t="shared" ref="BN48:BT48" si="121">+BN32/BN31-1</f>
        <v>3.5511405396947415E-2</v>
      </c>
      <c r="BO48" s="64">
        <f t="shared" si="121"/>
        <v>2.4456768505205284E-2</v>
      </c>
      <c r="BP48" s="64">
        <f t="shared" si="121"/>
        <v>-2.7922350052012046E-4</v>
      </c>
      <c r="BQ48" s="64">
        <f t="shared" si="121"/>
        <v>6.8545781615794166E-3</v>
      </c>
      <c r="BR48" s="64">
        <f t="shared" si="121"/>
        <v>6.6290683809484108E-2</v>
      </c>
      <c r="BS48" s="64">
        <f t="shared" si="121"/>
        <v>-4.8445508230207102E-3</v>
      </c>
      <c r="BT48" s="64">
        <f t="shared" si="121"/>
        <v>-4.157509126174852E-3</v>
      </c>
      <c r="BU48" s="12">
        <v>2018</v>
      </c>
      <c r="BV48" s="64">
        <f t="shared" ref="BV48:CB48" si="122">+BV32/BV31-1</f>
        <v>2.010527059273759E-2</v>
      </c>
      <c r="BW48" s="64">
        <f t="shared" si="122"/>
        <v>4.971807785252258E-2</v>
      </c>
      <c r="BX48" s="64">
        <f t="shared" si="122"/>
        <v>5.0142380177096157E-3</v>
      </c>
      <c r="BY48" s="64">
        <f t="shared" si="122"/>
        <v>2.6028800164705324E-2</v>
      </c>
      <c r="BZ48" s="64">
        <f t="shared" si="122"/>
        <v>1.7524005822849187E-2</v>
      </c>
      <c r="CA48" s="64">
        <f t="shared" si="122"/>
        <v>-3.3386050715841109E-2</v>
      </c>
      <c r="CB48" s="64">
        <f t="shared" si="122"/>
        <v>-3.2372505707536803E-2</v>
      </c>
      <c r="CC48" s="12">
        <v>2018</v>
      </c>
      <c r="CD48" s="64">
        <f t="shared" ref="CD48:CJ48" si="123">+CD32/CD31-1</f>
        <v>3.8987110567135996E-2</v>
      </c>
      <c r="CE48" s="64">
        <f t="shared" si="123"/>
        <v>3.1084066035045987E-2</v>
      </c>
      <c r="CF48" s="64">
        <f t="shared" si="123"/>
        <v>-1.0239791150745914E-2</v>
      </c>
      <c r="CG48" s="64">
        <f t="shared" si="123"/>
        <v>9.949538657886059E-3</v>
      </c>
      <c r="CH48" s="64">
        <f t="shared" si="123"/>
        <v>2.866321302266428E-2</v>
      </c>
      <c r="CI48" s="64">
        <f t="shared" si="123"/>
        <v>8.7512951551482754E-3</v>
      </c>
      <c r="CJ48" s="95">
        <f t="shared" si="123"/>
        <v>9.6541646200698494E-3</v>
      </c>
      <c r="CM48" s="145"/>
      <c r="CN48" s="145"/>
      <c r="CO48" s="145"/>
      <c r="CP48" s="145"/>
    </row>
    <row r="49" spans="1:94" ht="16" x14ac:dyDescent="0.5">
      <c r="A49" s="12">
        <v>2019</v>
      </c>
      <c r="B49" s="64">
        <f t="shared" ref="B49:L49" si="124">+B33/B32-1</f>
        <v>7.1599064876102236E-3</v>
      </c>
      <c r="C49" s="64">
        <f t="shared" si="124"/>
        <v>2.1202396925568578E-2</v>
      </c>
      <c r="D49" s="64">
        <f t="shared" si="124"/>
        <v>-7.7467758762290728E-3</v>
      </c>
      <c r="E49" s="64">
        <f t="shared" ref="E49" si="125">+E33/E32-1</f>
        <v>1.3291370832318128E-2</v>
      </c>
      <c r="F49" s="64">
        <f t="shared" si="124"/>
        <v>3.878283518089054E-3</v>
      </c>
      <c r="G49" s="64">
        <f t="shared" si="124"/>
        <v>3.4556446576128774E-2</v>
      </c>
      <c r="H49" s="64">
        <f t="shared" si="124"/>
        <v>-1.7061679763782367E-3</v>
      </c>
      <c r="I49" s="64">
        <f t="shared" si="124"/>
        <v>1.0257368391539678E-3</v>
      </c>
      <c r="J49" s="64">
        <f t="shared" si="124"/>
        <v>-1.6010734220836764E-2</v>
      </c>
      <c r="K49" s="64">
        <f t="shared" si="124"/>
        <v>-1.7157212852577874E-2</v>
      </c>
      <c r="L49" s="64">
        <f t="shared" si="124"/>
        <v>-1.845876667034474E-2</v>
      </c>
      <c r="M49" s="12">
        <v>2019</v>
      </c>
      <c r="N49" s="172">
        <f t="shared" si="115"/>
        <v>1.2926049139189821E-2</v>
      </c>
      <c r="O49" s="172">
        <f t="shared" si="115"/>
        <v>1.9379403399205186E-2</v>
      </c>
      <c r="P49" s="172">
        <f t="shared" si="115"/>
        <v>-7.7794888736966161E-3</v>
      </c>
      <c r="Q49" s="172">
        <f t="shared" si="115"/>
        <v>3.4957699710065349E-3</v>
      </c>
      <c r="R49" s="172">
        <f t="shared" si="115"/>
        <v>3.1044705467962119E-2</v>
      </c>
      <c r="S49" s="172">
        <f t="shared" si="115"/>
        <v>-2.129122327455879E-3</v>
      </c>
      <c r="T49" s="172">
        <f t="shared" si="115"/>
        <v>1.2581104253590603E-3</v>
      </c>
      <c r="U49" s="172">
        <f t="shared" si="115"/>
        <v>-7.0547478857314605E-3</v>
      </c>
      <c r="V49" s="172">
        <f t="shared" si="115"/>
        <v>-8.035590473622789E-3</v>
      </c>
      <c r="W49" s="173">
        <f t="shared" si="115"/>
        <v>-9.5303224465052017E-3</v>
      </c>
      <c r="X49" s="12">
        <v>2019</v>
      </c>
      <c r="Y49" s="64">
        <f>+Y33/Y32-1</f>
        <v>-7.1977125579082424E-3</v>
      </c>
      <c r="Z49" s="64">
        <f t="shared" ref="Z49:AE49" si="126">+Z33/Z32-1</f>
        <v>-1.5776675378245453E-2</v>
      </c>
      <c r="AA49" s="64">
        <f t="shared" si="126"/>
        <v>1.2057489454411208E-2</v>
      </c>
      <c r="AB49" s="64">
        <f t="shared" si="126"/>
        <v>1.7454455906718014E-3</v>
      </c>
      <c r="AC49" s="64">
        <f t="shared" si="126"/>
        <v>2.2253767356513299E-2</v>
      </c>
      <c r="AD49" s="64">
        <f t="shared" si="126"/>
        <v>-1.4615892430731692E-2</v>
      </c>
      <c r="AE49" s="95">
        <f t="shared" si="126"/>
        <v>-1.3775438241088733E-2</v>
      </c>
      <c r="AF49" s="12">
        <v>2019</v>
      </c>
      <c r="AG49" s="64">
        <f t="shared" ref="AG49:AN49" si="127">+AG33/AG32-1</f>
        <v>-4.5365829496669896E-2</v>
      </c>
      <c r="AH49" s="64">
        <f t="shared" si="127"/>
        <v>8.9616361566085656E-2</v>
      </c>
      <c r="AI49" s="64">
        <f t="shared" si="127"/>
        <v>-7.2463288372606183E-3</v>
      </c>
      <c r="AJ49" s="64">
        <f t="shared" si="127"/>
        <v>2.2616015346810237E-4</v>
      </c>
      <c r="AK49" s="64">
        <f t="shared" si="127"/>
        <v>4.9979551373805053E-2</v>
      </c>
      <c r="AL49" s="64">
        <f t="shared" si="127"/>
        <v>-9.7060477796165556E-2</v>
      </c>
      <c r="AM49" s="64">
        <f t="shared" si="127"/>
        <v>-9.7060477796165556E-2</v>
      </c>
      <c r="AN49" s="149">
        <f t="shared" si="127"/>
        <v>-0.10475253249398064</v>
      </c>
      <c r="AO49" s="12">
        <v>2019</v>
      </c>
      <c r="AP49" s="64">
        <f t="shared" ref="AP49:AV49" si="128">+AP33/AP32-1</f>
        <v>-1.791952994050261E-2</v>
      </c>
      <c r="AQ49" s="64">
        <f t="shared" si="128"/>
        <v>-2.9344008621293383E-2</v>
      </c>
      <c r="AR49" s="64">
        <f t="shared" si="128"/>
        <v>1.3050686429734171E-3</v>
      </c>
      <c r="AS49" s="64">
        <f t="shared" si="128"/>
        <v>1.5882680229620805E-2</v>
      </c>
      <c r="AT49" s="64">
        <f t="shared" si="128"/>
        <v>7.0194014035418029E-2</v>
      </c>
      <c r="AU49" s="64">
        <f t="shared" si="128"/>
        <v>-5.1517522366143043E-2</v>
      </c>
      <c r="AV49" s="64">
        <f t="shared" si="128"/>
        <v>-5.0324035133070599E-2</v>
      </c>
      <c r="AW49" s="12">
        <v>2019</v>
      </c>
      <c r="AX49" s="64">
        <f t="shared" ref="AX49:BD49" si="129">+AX33/AX32-1</f>
        <v>6.9367157060133966E-3</v>
      </c>
      <c r="AY49" s="64">
        <f t="shared" si="129"/>
        <v>0.11577004282899539</v>
      </c>
      <c r="AZ49" s="64">
        <f t="shared" si="129"/>
        <v>2.7049038291468985E-3</v>
      </c>
      <c r="BA49" s="64">
        <f t="shared" si="129"/>
        <v>2.669956144629837E-2</v>
      </c>
      <c r="BB49" s="64">
        <f t="shared" si="129"/>
        <v>3.8932461699860532E-2</v>
      </c>
      <c r="BC49" s="64">
        <f t="shared" si="129"/>
        <v>-5.2921528689135355E-2</v>
      </c>
      <c r="BD49" s="64">
        <f t="shared" si="129"/>
        <v>-5.1365933926312612E-2</v>
      </c>
      <c r="BE49" s="12">
        <v>2019</v>
      </c>
      <c r="BF49" s="64">
        <f t="shared" ref="BF49:BL49" si="130">+BF33/BF32-1</f>
        <v>4.4707253546405257E-2</v>
      </c>
      <c r="BG49" s="64">
        <f t="shared" si="130"/>
        <v>4.1732075984517225E-2</v>
      </c>
      <c r="BH49" s="64">
        <f t="shared" si="130"/>
        <v>2.8258379377192888E-3</v>
      </c>
      <c r="BI49" s="64">
        <f t="shared" si="130"/>
        <v>-1.2347880912457754E-3</v>
      </c>
      <c r="BJ49" s="64">
        <f t="shared" si="130"/>
        <v>7.8529763984648726E-2</v>
      </c>
      <c r="BK49" s="64">
        <f t="shared" si="130"/>
        <v>-1.9413905218428229E-2</v>
      </c>
      <c r="BL49" s="64">
        <f t="shared" si="130"/>
        <v>-1.8096312303492068E-2</v>
      </c>
      <c r="BM49" s="12">
        <v>2019</v>
      </c>
      <c r="BN49" s="64">
        <f t="shared" ref="BN49:BT49" si="131">+BN33/BN32-1</f>
        <v>-3.0160259935297917E-3</v>
      </c>
      <c r="BO49" s="64">
        <f t="shared" si="131"/>
        <v>3.0004120325521022E-2</v>
      </c>
      <c r="BP49" s="64">
        <f t="shared" si="131"/>
        <v>-1.5107811794188075E-2</v>
      </c>
      <c r="BQ49" s="64">
        <f t="shared" si="131"/>
        <v>7.2028197465736632E-3</v>
      </c>
      <c r="BR49" s="64">
        <f t="shared" si="131"/>
        <v>3.422456149035713E-2</v>
      </c>
      <c r="BS49" s="64">
        <f t="shared" si="131"/>
        <v>-2.7430559231484741E-2</v>
      </c>
      <c r="BT49" s="64">
        <f t="shared" si="131"/>
        <v>-2.6870707906246794E-2</v>
      </c>
      <c r="BU49" s="12">
        <v>2019</v>
      </c>
      <c r="BV49" s="64">
        <f t="shared" ref="BV49:CB49" si="132">+BV33/BV32-1</f>
        <v>2.0780385103937649E-2</v>
      </c>
      <c r="BW49" s="64">
        <f t="shared" si="132"/>
        <v>-4.7982644106023931E-2</v>
      </c>
      <c r="BX49" s="64">
        <f t="shared" si="132"/>
        <v>-1.4461153452967501E-2</v>
      </c>
      <c r="BY49" s="64">
        <f t="shared" si="132"/>
        <v>2.8556970146307092E-2</v>
      </c>
      <c r="BZ49" s="64">
        <f t="shared" si="132"/>
        <v>6.4088609545089881E-3</v>
      </c>
      <c r="CA49" s="64">
        <f t="shared" si="132"/>
        <v>3.9709666355701945E-2</v>
      </c>
      <c r="CB49" s="64">
        <f t="shared" si="132"/>
        <v>4.061863534904897E-2</v>
      </c>
      <c r="CC49" s="12">
        <v>2019</v>
      </c>
      <c r="CD49" s="64">
        <f t="shared" ref="CD49:CJ49" si="133">+CD33/CD32-1</f>
        <v>2.0833530653722176E-2</v>
      </c>
      <c r="CE49" s="64">
        <f t="shared" si="133"/>
        <v>4.0680894684686608E-2</v>
      </c>
      <c r="CF49" s="64">
        <f t="shared" si="133"/>
        <v>-8.3755809144410165E-3</v>
      </c>
      <c r="CG49" s="64">
        <f t="shared" si="133"/>
        <v>9.5909036560228866E-3</v>
      </c>
      <c r="CH49" s="64">
        <f t="shared" si="133"/>
        <v>2.8661910128615631E-2</v>
      </c>
      <c r="CI49" s="64">
        <f t="shared" si="133"/>
        <v>-1.5801155655079668E-2</v>
      </c>
      <c r="CJ49" s="95">
        <f t="shared" si="133"/>
        <v>-1.506668194995231E-2</v>
      </c>
      <c r="CM49" s="145"/>
      <c r="CN49" s="145"/>
      <c r="CO49" s="145"/>
      <c r="CP49" s="145"/>
    </row>
    <row r="50" spans="1:94" ht="16" x14ac:dyDescent="0.5">
      <c r="A50" s="12">
        <v>2020</v>
      </c>
      <c r="B50" s="172">
        <f>+B34/B33-1</f>
        <v>-6.1889552165024564E-2</v>
      </c>
      <c r="C50" s="172">
        <f t="shared" ref="C50:K50" si="134">+C34/C33-1</f>
        <v>-0.12272168722929777</v>
      </c>
      <c r="D50" s="172">
        <f t="shared" si="134"/>
        <v>-5.9171634623929603E-2</v>
      </c>
      <c r="E50" s="172">
        <f t="shared" ref="E50" si="135">+E34/E33-1</f>
        <v>-0.17463167901606313</v>
      </c>
      <c r="F50" s="172">
        <f t="shared" si="134"/>
        <v>3.6623227556020765E-3</v>
      </c>
      <c r="G50" s="172">
        <f t="shared" si="134"/>
        <v>2.4481617571757708E-2</v>
      </c>
      <c r="H50" s="172">
        <f t="shared" si="134"/>
        <v>6.5128839680068662E-3</v>
      </c>
      <c r="I50" s="172">
        <f t="shared" si="134"/>
        <v>-3.1188344182527916E-2</v>
      </c>
      <c r="J50" s="172">
        <f t="shared" si="134"/>
        <v>2.3517378356143315E-2</v>
      </c>
      <c r="K50" s="172">
        <f t="shared" si="134"/>
        <v>1.8381121991625449E-2</v>
      </c>
      <c r="L50" s="172">
        <f>+L34/L33-1</f>
        <v>3.7408910690979624E-2</v>
      </c>
      <c r="M50" s="12">
        <v>2020</v>
      </c>
      <c r="N50" s="172">
        <f t="shared" si="115"/>
        <v>-6.8835541774152187E-2</v>
      </c>
      <c r="O50" s="172">
        <f t="shared" si="115"/>
        <v>-0.12463284506743211</v>
      </c>
      <c r="P50" s="172">
        <f t="shared" si="115"/>
        <v>-6.1794108897685218E-2</v>
      </c>
      <c r="Q50" s="172">
        <f t="shared" si="115"/>
        <v>3.2866870114731661E-3</v>
      </c>
      <c r="R50" s="172">
        <f t="shared" si="115"/>
        <v>2.5089840652839035E-2</v>
      </c>
      <c r="S50" s="172">
        <f t="shared" si="115"/>
        <v>8.0379600611981683E-3</v>
      </c>
      <c r="T50" s="172">
        <f t="shared" si="115"/>
        <v>-3.8400436635806723E-2</v>
      </c>
      <c r="U50" s="172">
        <f t="shared" si="115"/>
        <v>2.7297588926763261E-2</v>
      </c>
      <c r="V50" s="172">
        <f t="shared" si="115"/>
        <v>2.1781774091529593E-2</v>
      </c>
      <c r="W50" s="173">
        <f t="shared" si="115"/>
        <v>4.3453071549022448E-2</v>
      </c>
      <c r="X50" s="12">
        <v>2020</v>
      </c>
      <c r="Y50" s="64">
        <f t="shared" ref="Y50:AE50" si="136">+Y34/Y33-1</f>
        <v>-2.6995800036846096E-2</v>
      </c>
      <c r="Z50" s="64">
        <f t="shared" si="136"/>
        <v>-0.20608363220849479</v>
      </c>
      <c r="AA50" s="64">
        <f t="shared" si="136"/>
        <v>3.0039102615726065E-2</v>
      </c>
      <c r="AB50" s="64">
        <f t="shared" si="136"/>
        <v>1.8812381271968714E-3</v>
      </c>
      <c r="AC50" s="64">
        <f t="shared" si="136"/>
        <v>1.072506670155704E-2</v>
      </c>
      <c r="AD50" s="64">
        <f t="shared" si="136"/>
        <v>9.1929686659738996E-2</v>
      </c>
      <c r="AE50" s="95">
        <f t="shared" si="136"/>
        <v>8.8438559130000094E-2</v>
      </c>
      <c r="AF50" s="12">
        <v>2020</v>
      </c>
      <c r="AG50" s="64">
        <f t="shared" ref="AG50:AN50" si="137">+AG34/AG33-1</f>
        <v>7.6713448308423082E-3</v>
      </c>
      <c r="AH50" s="64">
        <f t="shared" si="137"/>
        <v>-5.5622319666563502E-2</v>
      </c>
      <c r="AI50" s="64">
        <f t="shared" si="137"/>
        <v>-0.14763243951066873</v>
      </c>
      <c r="AJ50" s="64">
        <f t="shared" si="137"/>
        <v>-3.535425616815191E-4</v>
      </c>
      <c r="AK50" s="64">
        <f t="shared" si="137"/>
        <v>2.1858553672982506E-2</v>
      </c>
      <c r="AL50" s="64">
        <f t="shared" si="137"/>
        <v>4.1827030352011629E-2</v>
      </c>
      <c r="AM50" s="64">
        <f t="shared" si="137"/>
        <v>4.1827030352011629E-2</v>
      </c>
      <c r="AN50" s="149">
        <f t="shared" si="137"/>
        <v>0.11527236273493813</v>
      </c>
      <c r="AO50" s="12">
        <v>2020</v>
      </c>
      <c r="AP50" s="64">
        <f t="shared" ref="AP50:AV50" si="138">+AP34/AP33-1</f>
        <v>-2.18586210744659E-2</v>
      </c>
      <c r="AQ50" s="64">
        <f t="shared" si="138"/>
        <v>-0.10000408088994239</v>
      </c>
      <c r="AR50" s="64">
        <f t="shared" si="138"/>
        <v>-6.5683857081319075E-2</v>
      </c>
      <c r="AS50" s="64">
        <f t="shared" si="138"/>
        <v>1.7358270235633411E-2</v>
      </c>
      <c r="AT50" s="64">
        <f t="shared" si="138"/>
        <v>7.0453867510713142E-2</v>
      </c>
      <c r="AU50" s="64">
        <f t="shared" si="138"/>
        <v>1.7310362080646957E-3</v>
      </c>
      <c r="AV50" s="64">
        <f t="shared" si="138"/>
        <v>-2.9894214242500716E-3</v>
      </c>
      <c r="AW50" s="12">
        <v>2020</v>
      </c>
      <c r="AX50" s="64">
        <f t="shared" ref="AX50:BD50" si="139">+AX34/AX33-1</f>
        <v>-3.2552977033628583E-3</v>
      </c>
      <c r="AY50" s="64">
        <f t="shared" si="139"/>
        <v>0.11546997480908705</v>
      </c>
      <c r="AZ50" s="64">
        <f t="shared" si="139"/>
        <v>-9.9300742423247268E-4</v>
      </c>
      <c r="BA50" s="64">
        <f t="shared" si="139"/>
        <v>2.8972894124863036E-2</v>
      </c>
      <c r="BB50" s="64">
        <f t="shared" si="139"/>
        <v>6.0776690633558728E-2</v>
      </c>
      <c r="BC50" s="64">
        <f t="shared" si="139"/>
        <v>-7.7036554721325312E-2</v>
      </c>
      <c r="BD50" s="64">
        <f t="shared" si="139"/>
        <v>-8.2708650463598654E-2</v>
      </c>
      <c r="BE50" s="12">
        <v>2020</v>
      </c>
      <c r="BF50" s="64">
        <f t="shared" ref="BF50:BL50" si="140">+BF34/BF33-1</f>
        <v>-0.11632851415665868</v>
      </c>
      <c r="BG50" s="64">
        <f t="shared" si="140"/>
        <v>-0.2051290232592663</v>
      </c>
      <c r="BH50" s="64">
        <f t="shared" si="140"/>
        <v>-9.8915943327007261E-2</v>
      </c>
      <c r="BI50" s="64">
        <f t="shared" si="140"/>
        <v>-1.4126047224306548E-3</v>
      </c>
      <c r="BJ50" s="64">
        <f t="shared" si="140"/>
        <v>7.1194166900290234E-4</v>
      </c>
      <c r="BK50" s="64">
        <f t="shared" si="140"/>
        <v>-1.1431616457735494E-4</v>
      </c>
      <c r="BL50" s="64">
        <f t="shared" si="140"/>
        <v>-5.1447145596155153E-3</v>
      </c>
      <c r="BM50" s="12">
        <v>2020</v>
      </c>
      <c r="BN50" s="64">
        <f t="shared" ref="BN50:BT50" si="141">+BN34/BN33-1</f>
        <v>-0.10576191632094323</v>
      </c>
      <c r="BO50" s="64">
        <f t="shared" si="141"/>
        <v>-0.18015555624770829</v>
      </c>
      <c r="BP50" s="64">
        <f t="shared" si="141"/>
        <v>-9.3402151256509636E-2</v>
      </c>
      <c r="BQ50" s="64">
        <f t="shared" si="141"/>
        <v>7.5512897185834316E-3</v>
      </c>
      <c r="BR50" s="64">
        <f t="shared" si="141"/>
        <v>5.2499865846719951E-2</v>
      </c>
      <c r="BS50" s="64">
        <f t="shared" si="141"/>
        <v>8.9259849153273008E-2</v>
      </c>
      <c r="BT50" s="64">
        <f t="shared" si="141"/>
        <v>8.6907876838772324E-2</v>
      </c>
      <c r="BU50" s="12">
        <v>2020</v>
      </c>
      <c r="BV50" s="64">
        <f t="shared" ref="BV50:CB50" si="142">+BV34/BV33-1</f>
        <v>-0.11601059028622662</v>
      </c>
      <c r="BW50" s="64">
        <f t="shared" si="142"/>
        <v>-0.11951724217352211</v>
      </c>
      <c r="BX50" s="64">
        <f t="shared" si="142"/>
        <v>-7.1364307033432994E-2</v>
      </c>
      <c r="BY50" s="64">
        <f t="shared" si="142"/>
        <v>3.109162491434847E-2</v>
      </c>
      <c r="BZ50" s="64">
        <f t="shared" si="142"/>
        <v>-6.6741982835794023E-4</v>
      </c>
      <c r="CA50" s="64">
        <f t="shared" si="142"/>
        <v>-2.2072890281245261E-2</v>
      </c>
      <c r="CB50" s="64">
        <f t="shared" si="142"/>
        <v>-2.5277565457376361E-2</v>
      </c>
      <c r="CC50" s="12">
        <v>2020</v>
      </c>
      <c r="CD50" s="64">
        <f t="shared" ref="CD50:CJ50" si="143">+CD34/CD33-1</f>
        <v>-6.0227094809682247E-2</v>
      </c>
      <c r="CE50" s="64">
        <f t="shared" si="143"/>
        <v>-7.657278972935555E-2</v>
      </c>
      <c r="CF50" s="64">
        <f t="shared" si="143"/>
        <v>-4.2042416820527451E-2</v>
      </c>
      <c r="CG50" s="64">
        <f t="shared" si="143"/>
        <v>9.2321438288747171E-3</v>
      </c>
      <c r="CH50" s="64">
        <f t="shared" si="143"/>
        <v>1.7664799512464358E-2</v>
      </c>
      <c r="CI50" s="64">
        <f t="shared" si="143"/>
        <v>5.4957567539821728E-3</v>
      </c>
      <c r="CJ50" s="95">
        <f t="shared" si="143"/>
        <v>2.6822613232870829E-3</v>
      </c>
    </row>
    <row r="51" spans="1:94" ht="16" x14ac:dyDescent="0.5">
      <c r="A51" s="12">
        <v>2021</v>
      </c>
      <c r="B51" s="172">
        <f>+B35/B34-1</f>
        <v>0.10205660021974428</v>
      </c>
      <c r="C51" s="172">
        <f t="shared" ref="C51:L51" si="144">+C35/C34-1</f>
        <v>6.0551841389053562E-2</v>
      </c>
      <c r="D51" s="172">
        <f t="shared" si="144"/>
        <v>4.8674294686938291E-2</v>
      </c>
      <c r="E51" s="172">
        <f t="shared" ref="E51" si="145">+E35/E34-1</f>
        <v>0.11217345424759939</v>
      </c>
      <c r="F51" s="172">
        <f t="shared" si="144"/>
        <v>3.4464109111449481E-3</v>
      </c>
      <c r="G51" s="172">
        <f t="shared" si="144"/>
        <v>3.375103598484519E-2</v>
      </c>
      <c r="H51" s="172">
        <f t="shared" si="144"/>
        <v>-5.7664483381149045E-3</v>
      </c>
      <c r="I51" s="172">
        <f t="shared" si="144"/>
        <v>1.7520986832183727E-2</v>
      </c>
      <c r="J51" s="172">
        <f t="shared" si="144"/>
        <v>2.6668256619667874E-2</v>
      </c>
      <c r="K51" s="172">
        <f t="shared" si="144"/>
        <v>2.7728376238881802E-2</v>
      </c>
      <c r="L51" s="172">
        <f t="shared" si="144"/>
        <v>1.6255004861478684E-2</v>
      </c>
      <c r="M51" s="12">
        <v>2021</v>
      </c>
      <c r="N51" s="172">
        <f t="shared" si="115"/>
        <v>0.12373017483451676</v>
      </c>
      <c r="O51" s="172">
        <f t="shared" ref="O51:W51" si="146">+O35/O34-1</f>
        <v>5.7101479643281827E-2</v>
      </c>
      <c r="P51" s="172">
        <f t="shared" si="146"/>
        <v>5.162763289945782E-2</v>
      </c>
      <c r="Q51" s="172">
        <f t="shared" si="146"/>
        <v>3.0776924905864256E-3</v>
      </c>
      <c r="R51" s="172">
        <f t="shared" si="146"/>
        <v>3.42316513058043E-2</v>
      </c>
      <c r="S51" s="172">
        <f t="shared" si="146"/>
        <v>-7.0971598319550244E-3</v>
      </c>
      <c r="T51" s="172">
        <f t="shared" si="146"/>
        <v>2.1743231315561662E-2</v>
      </c>
      <c r="U51" s="172">
        <f t="shared" si="146"/>
        <v>4.3852051467628383E-2</v>
      </c>
      <c r="V51" s="172">
        <f t="shared" si="146"/>
        <v>4.5381370590889203E-2</v>
      </c>
      <c r="W51" s="172">
        <f t="shared" si="146"/>
        <v>3.2146095761558913E-2</v>
      </c>
      <c r="X51" s="12">
        <v>2021</v>
      </c>
      <c r="Y51" s="64">
        <f t="shared" ref="Y51:AE52" si="147">+Y35/Y34-1</f>
        <v>3.7721746428302394E-2</v>
      </c>
      <c r="Z51" s="64">
        <f t="shared" si="147"/>
        <v>-2.8039724334899319E-2</v>
      </c>
      <c r="AA51" s="64">
        <f t="shared" si="147"/>
        <v>2.1450009721877272E-3</v>
      </c>
      <c r="AB51" s="64">
        <f t="shared" si="147"/>
        <v>2.0170777831958198E-3</v>
      </c>
      <c r="AC51" s="64">
        <f t="shared" si="147"/>
        <v>2.1332117194555744E-2</v>
      </c>
      <c r="AD51" s="64">
        <f t="shared" si="147"/>
        <v>4.4098808593509009E-2</v>
      </c>
      <c r="AE51" s="95">
        <f t="shared" si="147"/>
        <v>4.7077672615892352E-2</v>
      </c>
      <c r="AF51" s="12">
        <v>2021</v>
      </c>
      <c r="AG51" s="64">
        <f t="shared" ref="AG51:AN52" si="148">+AG35/AG34-1</f>
        <v>-4.5061441238363975E-2</v>
      </c>
      <c r="AH51" s="64">
        <f t="shared" si="148"/>
        <v>0.17283924345857238</v>
      </c>
      <c r="AI51" s="64">
        <f t="shared" si="148"/>
        <v>3.2679671890157636E-2</v>
      </c>
      <c r="AJ51" s="64">
        <f t="shared" si="148"/>
        <v>-9.3288250963463604E-4</v>
      </c>
      <c r="AK51" s="64">
        <f t="shared" si="148"/>
        <v>3.1671747592183497E-2</v>
      </c>
      <c r="AL51" s="64">
        <f t="shared" si="148"/>
        <v>-0.10771267076377322</v>
      </c>
      <c r="AM51" s="64">
        <f t="shared" si="148"/>
        <v>-0.10771267076377322</v>
      </c>
      <c r="AN51" s="149">
        <f t="shared" si="148"/>
        <v>-0.14737220659095018</v>
      </c>
      <c r="AO51" s="12">
        <v>2021</v>
      </c>
      <c r="AP51" s="64">
        <f t="shared" ref="AP51:AV52" si="149">+AP35/AP34-1</f>
        <v>5.7052443601667058E-2</v>
      </c>
      <c r="AQ51" s="64">
        <f t="shared" si="149"/>
        <v>4.2271408808759459E-2</v>
      </c>
      <c r="AR51" s="64">
        <f t="shared" si="149"/>
        <v>5.3269485076311129E-2</v>
      </c>
      <c r="AS51" s="64">
        <f t="shared" si="149"/>
        <v>1.8835783665946959E-2</v>
      </c>
      <c r="AT51" s="64">
        <f t="shared" si="149"/>
        <v>6.0430708044410641E-2</v>
      </c>
      <c r="AU51" s="64">
        <f t="shared" si="149"/>
        <v>-2.472761262385792E-2</v>
      </c>
      <c r="AV51" s="64">
        <f t="shared" si="149"/>
        <v>-2.0620647084432453E-2</v>
      </c>
      <c r="AW51" s="12">
        <v>2021</v>
      </c>
      <c r="AX51" s="64">
        <f t="shared" ref="AX51:BD52" si="150">+AX35/AX34-1</f>
        <v>6.1181719880643026E-3</v>
      </c>
      <c r="AY51" s="64">
        <f t="shared" si="150"/>
        <v>-4.7927916039307572E-2</v>
      </c>
      <c r="AZ51" s="64">
        <f t="shared" si="150"/>
        <v>2.9763673419817893E-2</v>
      </c>
      <c r="BA51" s="64">
        <f t="shared" si="150"/>
        <v>3.1251226906195306E-2</v>
      </c>
      <c r="BB51" s="64">
        <f t="shared" si="150"/>
        <v>7.1688748860305962E-2</v>
      </c>
      <c r="BC51" s="64">
        <f t="shared" si="150"/>
        <v>-4.852236478239691E-2</v>
      </c>
      <c r="BD51" s="64">
        <f t="shared" si="150"/>
        <v>-4.3289842993456507E-2</v>
      </c>
      <c r="BE51" s="12">
        <v>2021</v>
      </c>
      <c r="BF51" s="64">
        <f t="shared" ref="BF51:BL52" si="151">+BF35/BF34-1</f>
        <v>5.7469071043872111E-2</v>
      </c>
      <c r="BG51" s="64">
        <f t="shared" si="151"/>
        <v>0.22385270457769502</v>
      </c>
      <c r="BH51" s="64">
        <f t="shared" si="151"/>
        <v>6.0399592735683738E-2</v>
      </c>
      <c r="BI51" s="64">
        <f t="shared" si="151"/>
        <v>-1.5903535955315018E-3</v>
      </c>
      <c r="BJ51" s="64">
        <f t="shared" si="151"/>
        <v>2.4088289494746951E-2</v>
      </c>
      <c r="BK51" s="64">
        <f t="shared" si="151"/>
        <v>-5.3485335179648263E-2</v>
      </c>
      <c r="BL51" s="64">
        <f t="shared" si="151"/>
        <v>-4.9228636339224807E-2</v>
      </c>
      <c r="BM51" s="12">
        <v>2021</v>
      </c>
      <c r="BN51" s="64">
        <f t="shared" ref="BN51:BT52" si="152">+BN35/BN34-1</f>
        <v>0.23920515039069867</v>
      </c>
      <c r="BO51" s="64">
        <f t="shared" si="152"/>
        <v>8.2704963286728495E-2</v>
      </c>
      <c r="BP51" s="64">
        <f t="shared" si="152"/>
        <v>6.4216366543091707E-2</v>
      </c>
      <c r="BQ51" s="64">
        <f t="shared" si="152"/>
        <v>7.8997301947152376E-3</v>
      </c>
      <c r="BR51" s="64">
        <f t="shared" si="152"/>
        <v>6.0743998656718423E-2</v>
      </c>
      <c r="BS51" s="64">
        <f t="shared" si="152"/>
        <v>9.3476508507425837E-2</v>
      </c>
      <c r="BT51" s="64">
        <f t="shared" si="152"/>
        <v>9.5581358587482512E-2</v>
      </c>
      <c r="BU51" s="12">
        <v>2021</v>
      </c>
      <c r="BV51" s="64">
        <f t="shared" ref="BV51:CB52" si="153">+BV35/BV34-1</f>
        <v>0.13227257257212788</v>
      </c>
      <c r="BW51" s="64">
        <f t="shared" si="153"/>
        <v>0.11038561985612039</v>
      </c>
      <c r="BX51" s="64">
        <f t="shared" si="153"/>
        <v>4.751972227753698E-2</v>
      </c>
      <c r="BY51" s="64">
        <f t="shared" si="153"/>
        <v>3.3632475863409672E-2</v>
      </c>
      <c r="BZ51" s="64">
        <f t="shared" si="153"/>
        <v>2.2852371310609021E-2</v>
      </c>
      <c r="CA51" s="64">
        <f t="shared" si="153"/>
        <v>6.2974847346193297E-3</v>
      </c>
      <c r="CB51" s="64">
        <f t="shared" si="153"/>
        <v>9.2403799930194097E-3</v>
      </c>
      <c r="CC51" s="12">
        <v>2021</v>
      </c>
      <c r="CD51" s="64">
        <f t="shared" ref="CD51:CJ52" si="154">+CD35/CD34-1</f>
        <v>0.1362823925747596</v>
      </c>
      <c r="CE51" s="64">
        <f t="shared" si="154"/>
        <v>2.1892433383681187E-2</v>
      </c>
      <c r="CF51" s="64">
        <f t="shared" si="154"/>
        <v>5.5864850292480561E-2</v>
      </c>
      <c r="CG51" s="64">
        <f t="shared" si="154"/>
        <v>8.8736990089097745E-3</v>
      </c>
      <c r="CH51" s="64">
        <f t="shared" si="154"/>
        <v>0.26540666752235698</v>
      </c>
      <c r="CI51" s="64">
        <f t="shared" si="154"/>
        <v>-9.7313505744545115E-3</v>
      </c>
      <c r="CJ51" s="95">
        <f t="shared" si="154"/>
        <v>-7.2596674265638095E-3</v>
      </c>
    </row>
    <row r="52" spans="1:94" ht="16" x14ac:dyDescent="0.5">
      <c r="A52" s="12">
        <v>2022</v>
      </c>
      <c r="B52" s="64">
        <f>+B36/B35-1</f>
        <v>2.2826494954914844E-2</v>
      </c>
      <c r="C52" s="64">
        <f t="shared" ref="C52:L53" si="155">+C36/C35-1</f>
        <v>6.5274671671288642E-2</v>
      </c>
      <c r="D52" s="64">
        <f t="shared" si="155"/>
        <v>2.5598585162343257E-2</v>
      </c>
      <c r="E52" s="64">
        <f t="shared" ref="E52" si="156">+E36/E35-1</f>
        <v>9.2544196075353247E-2</v>
      </c>
      <c r="F52" s="64">
        <f t="shared" si="155"/>
        <v>3.2304860247192035E-3</v>
      </c>
      <c r="G52" s="64">
        <f t="shared" si="155"/>
        <v>3.2810482420227105E-2</v>
      </c>
      <c r="H52" s="64">
        <f t="shared" si="155"/>
        <v>7.6872828459202402E-3</v>
      </c>
      <c r="I52" s="64">
        <f t="shared" si="155"/>
        <v>8.9037625693371147E-3</v>
      </c>
      <c r="J52" s="64">
        <f>+J36/J35-1</f>
        <v>-3.7937191167466189E-2</v>
      </c>
      <c r="K52" s="146">
        <f t="shared" si="155"/>
        <v>-4.309407176397706E-2</v>
      </c>
      <c r="L52" s="146">
        <f t="shared" si="155"/>
        <v>-4.3653715295862705E-2</v>
      </c>
      <c r="M52" s="12">
        <v>2022</v>
      </c>
      <c r="N52" s="64">
        <f t="shared" si="115"/>
        <v>3.9059486370492058E-2</v>
      </c>
      <c r="O52" s="64">
        <f t="shared" ref="O52:W53" si="157">+O36/O35-1</f>
        <v>6.3081472445058129E-2</v>
      </c>
      <c r="P52" s="64">
        <f t="shared" si="157"/>
        <v>2.5543426225559385E-2</v>
      </c>
      <c r="Q52" s="64">
        <f t="shared" si="157"/>
        <v>2.8685459019752724E-3</v>
      </c>
      <c r="R52" s="64">
        <f t="shared" si="157"/>
        <v>3.2857748115562968E-2</v>
      </c>
      <c r="S52" s="64">
        <f t="shared" si="157"/>
        <v>9.4747030475437199E-3</v>
      </c>
      <c r="T52" s="64">
        <f t="shared" si="157"/>
        <v>1.0994577441801656E-2</v>
      </c>
      <c r="U52" s="64">
        <f t="shared" si="157"/>
        <v>-2.3733361678278331E-2</v>
      </c>
      <c r="V52" s="146">
        <f t="shared" si="157"/>
        <v>-2.9365883860517417E-2</v>
      </c>
      <c r="W52" s="146">
        <f t="shared" si="157"/>
        <v>-3.0015498370505211E-2</v>
      </c>
      <c r="X52" s="291">
        <v>2022</v>
      </c>
      <c r="Y52" s="144">
        <f t="shared" si="147"/>
        <v>-1.8645723983806706E-3</v>
      </c>
      <c r="Z52" s="144">
        <f t="shared" si="147"/>
        <v>2.4925437242769855E-2</v>
      </c>
      <c r="AA52" s="144">
        <f t="shared" si="147"/>
        <v>-8.2852475329638908E-3</v>
      </c>
      <c r="AB52" s="144">
        <f t="shared" si="147"/>
        <v>2.1529948129497267E-3</v>
      </c>
      <c r="AC52" s="144">
        <f t="shared" si="147"/>
        <v>3.2857748115562968E-2</v>
      </c>
      <c r="AD52" s="144">
        <f t="shared" si="147"/>
        <v>-2.5536848316996541E-2</v>
      </c>
      <c r="AE52" s="214">
        <f t="shared" si="147"/>
        <v>-2.9205638372500231E-2</v>
      </c>
      <c r="AF52" s="291">
        <v>2022</v>
      </c>
      <c r="AG52" s="144">
        <f t="shared" si="148"/>
        <v>-6.3814245585075868E-2</v>
      </c>
      <c r="AH52" s="144">
        <f t="shared" si="148"/>
        <v>0.12960602376848396</v>
      </c>
      <c r="AI52" s="144">
        <f t="shared" si="148"/>
        <v>1.7634508007712713E-2</v>
      </c>
      <c r="AJ52" s="144">
        <f t="shared" si="148"/>
        <v>-1.511903672339554E-3</v>
      </c>
      <c r="AK52" s="144">
        <f t="shared" si="148"/>
        <v>3.2605489219470041E-2</v>
      </c>
      <c r="AL52" s="144">
        <f t="shared" si="148"/>
        <v>-0.11516086434038275</v>
      </c>
      <c r="AM52" s="144">
        <f t="shared" si="148"/>
        <v>-0.11516086434038275</v>
      </c>
      <c r="AN52" s="292">
        <f t="shared" si="148"/>
        <v>-0.1414403910284866</v>
      </c>
      <c r="AO52" s="291">
        <v>2022</v>
      </c>
      <c r="AP52" s="144">
        <f t="shared" si="149"/>
        <v>-4.1839429011898743E-2</v>
      </c>
      <c r="AQ52" s="144">
        <f t="shared" si="149"/>
        <v>5.8594216535127863E-2</v>
      </c>
      <c r="AR52" s="144">
        <f t="shared" si="149"/>
        <v>1.5879031323110082E-2</v>
      </c>
      <c r="AS52" s="144">
        <f t="shared" si="149"/>
        <v>2.0315559067467737E-2</v>
      </c>
      <c r="AT52" s="144">
        <f t="shared" si="149"/>
        <v>3.2857748115562968E-2</v>
      </c>
      <c r="AU52" s="144">
        <f t="shared" si="149"/>
        <v>-9.5040957009825733E-2</v>
      </c>
      <c r="AV52" s="144">
        <f t="shared" si="149"/>
        <v>-0.1000619500478076</v>
      </c>
      <c r="AW52" s="291">
        <v>2022</v>
      </c>
      <c r="AX52" s="144">
        <f t="shared" si="150"/>
        <v>9.8302984150731465E-2</v>
      </c>
      <c r="AY52" s="144">
        <f t="shared" si="150"/>
        <v>-3.9283515848224315E-2</v>
      </c>
      <c r="AZ52" s="144">
        <f t="shared" si="150"/>
        <v>-2.7466802228902631E-3</v>
      </c>
      <c r="BA52" s="144">
        <f t="shared" si="150"/>
        <v>3.3534609353915945E-2</v>
      </c>
      <c r="BB52" s="144">
        <f t="shared" si="150"/>
        <v>3.2857748115562968E-2</v>
      </c>
      <c r="BC52" s="144">
        <f t="shared" si="150"/>
        <v>7.3727423523134883E-2</v>
      </c>
      <c r="BD52" s="144">
        <f t="shared" si="150"/>
        <v>6.595913659537378E-2</v>
      </c>
      <c r="BE52" s="291">
        <v>2022</v>
      </c>
      <c r="BF52" s="144">
        <f t="shared" si="151"/>
        <v>2.2202608367716925E-2</v>
      </c>
      <c r="BG52" s="144">
        <f t="shared" si="151"/>
        <v>2.4501219401126706E-2</v>
      </c>
      <c r="BH52" s="144">
        <f t="shared" si="151"/>
        <v>3.8363362600850159E-2</v>
      </c>
      <c r="BI52" s="144">
        <f t="shared" si="151"/>
        <v>-1.7680483063222674E-3</v>
      </c>
      <c r="BJ52" s="144">
        <f t="shared" si="151"/>
        <v>3.2857748115562968E-2</v>
      </c>
      <c r="BK52" s="144">
        <f t="shared" si="151"/>
        <v>-2.0426697104720004E-2</v>
      </c>
      <c r="BL52" s="144">
        <f t="shared" si="151"/>
        <v>-2.6229052728391933E-2</v>
      </c>
      <c r="BM52" s="291">
        <v>2022</v>
      </c>
      <c r="BN52" s="144">
        <f t="shared" si="152"/>
        <v>-1.0581838597082727E-2</v>
      </c>
      <c r="BO52" s="144">
        <f t="shared" si="152"/>
        <v>8.4655492235203411E-2</v>
      </c>
      <c r="BP52" s="144">
        <f t="shared" si="152"/>
        <v>5.6306175949348836E-2</v>
      </c>
      <c r="BQ52" s="144">
        <f t="shared" si="152"/>
        <v>8.2483776121824448E-3</v>
      </c>
      <c r="BR52" s="144">
        <f t="shared" si="152"/>
        <v>3.2857748115562968E-2</v>
      </c>
      <c r="BS52" s="144">
        <f t="shared" si="152"/>
        <v>-0.11721479668026236</v>
      </c>
      <c r="BT52" s="144">
        <f t="shared" si="152"/>
        <v>-0.11945962080142447</v>
      </c>
      <c r="BU52" s="291">
        <v>2022</v>
      </c>
      <c r="BV52" s="144">
        <f t="shared" si="153"/>
        <v>8.3739519458903455E-2</v>
      </c>
      <c r="BW52" s="144">
        <f t="shared" si="153"/>
        <v>5.8250533124087012E-2</v>
      </c>
      <c r="BX52" s="144">
        <f t="shared" si="153"/>
        <v>2.1375885966018693E-2</v>
      </c>
      <c r="BY52" s="144">
        <f t="shared" si="153"/>
        <v>3.6179550590676346E-2</v>
      </c>
      <c r="BZ52" s="144">
        <f t="shared" si="153"/>
        <v>3.2857748115562968E-2</v>
      </c>
      <c r="CA52" s="144">
        <f t="shared" si="153"/>
        <v>3.1072210252447441E-4</v>
      </c>
      <c r="CB52" s="144">
        <f t="shared" si="153"/>
        <v>-3.5493530844932231E-3</v>
      </c>
      <c r="CC52" s="291">
        <v>2022</v>
      </c>
      <c r="CD52" s="144">
        <f t="shared" si="154"/>
        <v>6.6991037684102084E-2</v>
      </c>
      <c r="CE52" s="144">
        <f t="shared" si="154"/>
        <v>7.4000958572289388E-2</v>
      </c>
      <c r="CF52" s="144">
        <f t="shared" si="154"/>
        <v>1.5918936209697421E-2</v>
      </c>
      <c r="CG52" s="144">
        <f t="shared" si="154"/>
        <v>8.5154410954557669E-3</v>
      </c>
      <c r="CH52" s="144">
        <f t="shared" si="154"/>
        <v>3.2857748115562968E-2</v>
      </c>
      <c r="CI52" s="144">
        <f t="shared" si="154"/>
        <v>-8.6168965558724997E-3</v>
      </c>
      <c r="CJ52" s="214">
        <f t="shared" si="154"/>
        <v>-1.1883597140796343E-2</v>
      </c>
    </row>
    <row r="53" spans="1:94" ht="16" x14ac:dyDescent="0.5">
      <c r="A53" s="291">
        <v>2023</v>
      </c>
      <c r="B53" s="144">
        <f>+B37/B36-1</f>
        <v>1.0818829983019418E-2</v>
      </c>
      <c r="C53" s="144">
        <f t="shared" si="155"/>
        <v>2.3404793661657708E-2</v>
      </c>
      <c r="D53" s="144">
        <f t="shared" si="155"/>
        <v>-6.382216852710787E-3</v>
      </c>
      <c r="E53" s="144">
        <f t="shared" ref="E53" si="158">+E37/E36-1</f>
        <v>1.6873202340405458E-2</v>
      </c>
      <c r="F53" s="144">
        <f t="shared" si="155"/>
        <v>3.0147257246979642E-3</v>
      </c>
      <c r="G53" s="144">
        <f>+G37/G36-1</f>
        <v>3.0104359060182384E-2</v>
      </c>
      <c r="H53" s="144">
        <f t="shared" si="155"/>
        <v>-1.6174643875461636E-2</v>
      </c>
      <c r="I53" s="144">
        <f t="shared" si="155"/>
        <v>-7.7444788958170863E-3</v>
      </c>
      <c r="J53" s="144">
        <f t="shared" si="155"/>
        <v>-1.2165732423683462E-2</v>
      </c>
      <c r="K53" s="171">
        <f t="shared" si="155"/>
        <v>-5.866408119726052E-3</v>
      </c>
      <c r="L53" s="171">
        <f t="shared" si="155"/>
        <v>-9.9709324090380136E-3</v>
      </c>
      <c r="M53" s="291">
        <v>2023</v>
      </c>
      <c r="N53" s="144">
        <f t="shared" si="115"/>
        <v>1.3322173466920217E-2</v>
      </c>
      <c r="O53" s="144">
        <f t="shared" si="157"/>
        <v>2.3428517769705781E-2</v>
      </c>
      <c r="P53" s="144">
        <f t="shared" si="157"/>
        <v>-5.7061401817608548E-3</v>
      </c>
      <c r="Q53" s="144">
        <f t="shared" si="157"/>
        <v>2.659619496060861E-3</v>
      </c>
      <c r="R53" s="144">
        <f t="shared" si="157"/>
        <v>2.8299286696236825E-2</v>
      </c>
      <c r="S53" s="144">
        <f t="shared" si="157"/>
        <v>-1.9932569971465974E-2</v>
      </c>
      <c r="T53" s="144">
        <f t="shared" si="157"/>
        <v>-9.5719597464459794E-3</v>
      </c>
      <c r="U53" s="144">
        <f t="shared" si="157"/>
        <v>-8.8217985855149061E-3</v>
      </c>
      <c r="V53" s="171">
        <f t="shared" si="157"/>
        <v>-1.3745377858608299E-3</v>
      </c>
      <c r="W53" s="171">
        <f t="shared" si="157"/>
        <v>-6.0367365388969141E-3</v>
      </c>
      <c r="X53" s="12" t="s">
        <v>445</v>
      </c>
      <c r="Y53" s="64">
        <f t="shared" ref="Y53:AE53" si="159">+((Y36/Y34)^(1/2))-1</f>
        <v>1.7736134321029606E-2</v>
      </c>
      <c r="Z53" s="64">
        <f t="shared" si="159"/>
        <v>-1.9084157660398393E-3</v>
      </c>
      <c r="AA53" s="64">
        <f t="shared" si="159"/>
        <v>-3.0837640126373245E-3</v>
      </c>
      <c r="AB53" s="64">
        <f t="shared" si="159"/>
        <v>2.0850339936975271E-3</v>
      </c>
      <c r="AC53" s="64">
        <f t="shared" si="159"/>
        <v>2.7078765549979122E-2</v>
      </c>
      <c r="AD53" s="64">
        <f t="shared" si="159"/>
        <v>8.6802346088177273E-3</v>
      </c>
      <c r="AE53" s="64">
        <f t="shared" si="159"/>
        <v>8.2148088386488904E-3</v>
      </c>
      <c r="AF53" s="12" t="s">
        <v>445</v>
      </c>
      <c r="AG53" s="64">
        <f t="shared" ref="AG53:AM53" si="160">+((AG36/AG34)^(1/2))-1</f>
        <v>-5.4484333787026773E-2</v>
      </c>
      <c r="AH53" s="64">
        <f t="shared" si="160"/>
        <v>0.15101966721810411</v>
      </c>
      <c r="AI53" s="64">
        <f t="shared" si="160"/>
        <v>2.5129489300501406E-2</v>
      </c>
      <c r="AJ53" s="64">
        <f t="shared" si="160"/>
        <v>-1.2224350504673742E-3</v>
      </c>
      <c r="AK53" s="64">
        <f t="shared" si="160"/>
        <v>3.213851281518032E-2</v>
      </c>
      <c r="AL53" s="64">
        <f t="shared" si="160"/>
        <v>-0.11144457169999167</v>
      </c>
      <c r="AM53" s="64">
        <f t="shared" si="160"/>
        <v>-0.11144457169999167</v>
      </c>
      <c r="AN53" s="149">
        <f>+((AN36/AN34)^(1/2))-1</f>
        <v>-0.14441143947133206</v>
      </c>
      <c r="AO53" s="12" t="s">
        <v>445</v>
      </c>
      <c r="AP53" s="64">
        <f t="shared" ref="AP53:AV53" si="161">+((AP36/AP34)^(1/2))-1</f>
        <v>6.3925540889802068E-3</v>
      </c>
      <c r="AQ53" s="64">
        <f t="shared" si="161"/>
        <v>5.0401106922909111E-2</v>
      </c>
      <c r="AR53" s="64">
        <f t="shared" si="161"/>
        <v>3.4405328786309974E-2</v>
      </c>
      <c r="AS53" s="64">
        <f t="shared" si="161"/>
        <v>1.9575402905082973E-2</v>
      </c>
      <c r="AT53" s="64">
        <f t="shared" si="161"/>
        <v>4.6553425842819518E-2</v>
      </c>
      <c r="AU53" s="64">
        <f t="shared" si="161"/>
        <v>-6.0541876220841839E-2</v>
      </c>
      <c r="AV53" s="64">
        <f t="shared" si="161"/>
        <v>-6.1181196914827485E-2</v>
      </c>
      <c r="AW53" s="12" t="s">
        <v>445</v>
      </c>
      <c r="AX53" s="64">
        <f t="shared" ref="AX53:BD53" si="162">+((AX36/AX34)^(1/2))-1</f>
        <v>5.120054732803947E-2</v>
      </c>
      <c r="AY53" s="64">
        <f t="shared" si="162"/>
        <v>-4.3615482579433151E-2</v>
      </c>
      <c r="AZ53" s="64">
        <f t="shared" si="162"/>
        <v>1.3378133720964414E-2</v>
      </c>
      <c r="BA53" s="64">
        <f t="shared" si="162"/>
        <v>3.2392286849451946E-2</v>
      </c>
      <c r="BB53" s="64">
        <f t="shared" si="162"/>
        <v>5.2094115480473935E-2</v>
      </c>
      <c r="BC53" s="64">
        <f t="shared" si="162"/>
        <v>1.0755969461512471E-2</v>
      </c>
      <c r="BD53" s="64">
        <f t="shared" si="162"/>
        <v>9.8583727111043462E-3</v>
      </c>
      <c r="BE53" s="12" t="s">
        <v>445</v>
      </c>
      <c r="BF53" s="64">
        <f t="shared" ref="BF53:BL53" si="163">+((BF36/BF34)^(1/2))-1</f>
        <v>3.9686319371969425E-2</v>
      </c>
      <c r="BG53" s="64">
        <f t="shared" si="163"/>
        <v>0.11974934168643991</v>
      </c>
      <c r="BH53" s="64">
        <f t="shared" si="163"/>
        <v>4.9323633019668911E-2</v>
      </c>
      <c r="BI53" s="64">
        <f t="shared" si="163"/>
        <v>-1.6792049044919155E-3</v>
      </c>
      <c r="BJ53" s="64">
        <f t="shared" si="163"/>
        <v>2.8463671968564697E-2</v>
      </c>
      <c r="BK53" s="64">
        <f t="shared" si="163"/>
        <v>-3.7097878049440092E-2</v>
      </c>
      <c r="BL53" s="64">
        <f t="shared" si="163"/>
        <v>-3.7797562136391294E-2</v>
      </c>
      <c r="BM53" s="12" t="s">
        <v>445</v>
      </c>
      <c r="BN53" s="64">
        <f t="shared" ref="BN53:BT53" si="164">+((BN36/BN34)^(1/2))-1</f>
        <v>0.10729042328586536</v>
      </c>
      <c r="BO53" s="64">
        <f t="shared" si="164"/>
        <v>8.367978891334138E-2</v>
      </c>
      <c r="BP53" s="64">
        <f t="shared" si="164"/>
        <v>6.025389436957207E-2</v>
      </c>
      <c r="BQ53" s="64">
        <f t="shared" si="164"/>
        <v>8.0740388307687372E-3</v>
      </c>
      <c r="BR53" s="64">
        <f t="shared" si="164"/>
        <v>4.6708009800095152E-2</v>
      </c>
      <c r="BS53" s="64">
        <f t="shared" si="164"/>
        <v>-1.7500696240407065E-2</v>
      </c>
      <c r="BT53" s="64">
        <f t="shared" si="164"/>
        <v>-1.780672730184496E-2</v>
      </c>
      <c r="BU53" s="12" t="s">
        <v>445</v>
      </c>
      <c r="BV53" s="64">
        <f t="shared" ref="BV53:CB53" si="165">+((BV36/BV34)^(1/2))-1</f>
        <v>0.10774028260049029</v>
      </c>
      <c r="BW53" s="64">
        <f t="shared" si="165"/>
        <v>8.4004692880090381E-2</v>
      </c>
      <c r="BX53" s="64">
        <f t="shared" si="165"/>
        <v>3.436520842886881E-2</v>
      </c>
      <c r="BY53" s="64">
        <f t="shared" si="165"/>
        <v>3.4905229630266987E-2</v>
      </c>
      <c r="BZ53" s="64">
        <f t="shared" si="165"/>
        <v>2.7842885312020504E-2</v>
      </c>
      <c r="CA53" s="64">
        <f t="shared" si="165"/>
        <v>3.299637996965199E-3</v>
      </c>
      <c r="CB53" s="64">
        <f t="shared" si="165"/>
        <v>2.8251241055421428E-3</v>
      </c>
      <c r="CC53" s="12" t="s">
        <v>445</v>
      </c>
      <c r="CD53" s="64">
        <f>+((CD36/CD34)^(1/2))-1</f>
        <v>0.10109178961407084</v>
      </c>
      <c r="CE53" s="64">
        <f t="shared" ref="CE53:CJ53" si="166">+((CE36/CE34)^(1/2))-1</f>
        <v>4.7622762740406888E-2</v>
      </c>
      <c r="CF53" s="64">
        <f t="shared" si="166"/>
        <v>3.5699326778939389E-2</v>
      </c>
      <c r="CG53" s="64">
        <f t="shared" si="166"/>
        <v>8.6945541468808063E-3</v>
      </c>
      <c r="CH53" s="64">
        <f t="shared" si="166"/>
        <v>0.14323448210223289</v>
      </c>
      <c r="CI53" s="64">
        <f t="shared" si="166"/>
        <v>-9.174280253624989E-3</v>
      </c>
      <c r="CJ53" s="64">
        <f t="shared" si="166"/>
        <v>-9.574330706380918E-3</v>
      </c>
    </row>
    <row r="54" spans="1:94" ht="16" x14ac:dyDescent="0.5">
      <c r="A54" s="346" t="s">
        <v>442</v>
      </c>
      <c r="B54" s="166">
        <f>+((B37/B34)^(1/3))-1</f>
        <v>4.4463010841690798E-2</v>
      </c>
      <c r="C54" s="166">
        <f t="shared" ref="C54:J54" si="167">+((C37/C34)^(1/3))-1</f>
        <v>4.9575416952481355E-2</v>
      </c>
      <c r="D54" s="166">
        <f t="shared" si="167"/>
        <v>2.2380279262130376E-2</v>
      </c>
      <c r="E54" s="166">
        <f t="shared" ref="E54" si="168">+((E37/E34)^(1/3))-1</f>
        <v>7.3065207890544936E-2</v>
      </c>
      <c r="F54" s="166">
        <f t="shared" si="167"/>
        <v>3.2305254075188916E-3</v>
      </c>
      <c r="G54" s="166">
        <f t="shared" si="167"/>
        <v>3.2220801076307648E-2</v>
      </c>
      <c r="H54" s="166">
        <f t="shared" si="167"/>
        <v>-4.7991582440337632E-3</v>
      </c>
      <c r="I54" s="166">
        <f t="shared" si="167"/>
        <v>6.1719681520435721E-3</v>
      </c>
      <c r="J54" s="166">
        <f t="shared" si="167"/>
        <v>-8.1654879072575737E-3</v>
      </c>
      <c r="K54" s="166">
        <f>+((K37/K34)^(1/3))-1</f>
        <v>-7.4993939521755815E-3</v>
      </c>
      <c r="L54" s="166">
        <f>+((L37/L34)^(1/3))-1</f>
        <v>-1.2761827499513489E-2</v>
      </c>
      <c r="M54" s="346" t="s">
        <v>442</v>
      </c>
      <c r="N54" s="166">
        <f>+(N37/N34)^(1/3)-1</f>
        <v>5.7669547227093165E-2</v>
      </c>
      <c r="O54" s="166">
        <f t="shared" ref="O54:W54" si="169">+(O37/O34)^(1/3)-1</f>
        <v>4.7724054209671518E-2</v>
      </c>
      <c r="P54" s="166">
        <f t="shared" si="169"/>
        <v>2.3552839144149962E-2</v>
      </c>
      <c r="Q54" s="166">
        <f t="shared" si="169"/>
        <v>2.8686047724510999E-3</v>
      </c>
      <c r="R54" s="166">
        <f t="shared" si="169"/>
        <v>3.1793110471915575E-2</v>
      </c>
      <c r="S54" s="166">
        <f t="shared" si="169"/>
        <v>-5.9244701815415191E-3</v>
      </c>
      <c r="T54" s="166">
        <f t="shared" si="169"/>
        <v>7.6379312830932022E-3</v>
      </c>
      <c r="U54" s="166">
        <f t="shared" si="169"/>
        <v>3.3513667676443593E-3</v>
      </c>
      <c r="V54" s="166">
        <f t="shared" si="169"/>
        <v>4.4098918643875606E-3</v>
      </c>
      <c r="W54" s="166">
        <f t="shared" si="169"/>
        <v>-1.6286702450520885E-3</v>
      </c>
      <c r="X54" s="12"/>
      <c r="Y54" s="64"/>
      <c r="Z54" s="64"/>
      <c r="AA54" s="64"/>
      <c r="AB54" s="64"/>
      <c r="AC54" s="64"/>
      <c r="AD54" s="64"/>
      <c r="AE54" s="64"/>
      <c r="AF54" s="12"/>
      <c r="AG54" s="64"/>
      <c r="AH54" s="64"/>
      <c r="AI54" s="64"/>
      <c r="AJ54" s="64"/>
      <c r="AK54" s="64"/>
      <c r="AL54" s="64"/>
      <c r="AM54" s="64"/>
      <c r="AN54" s="149"/>
      <c r="AO54" s="12"/>
      <c r="AP54" s="64"/>
      <c r="AQ54" s="64"/>
      <c r="AR54" s="64"/>
      <c r="AS54" s="64"/>
      <c r="AT54" s="64"/>
      <c r="AU54" s="64"/>
      <c r="AV54" s="64"/>
      <c r="AW54" s="12"/>
      <c r="AX54" s="64"/>
      <c r="AY54" s="64"/>
      <c r="AZ54" s="64"/>
      <c r="BA54" s="64"/>
      <c r="BB54" s="64"/>
      <c r="BC54" s="64"/>
      <c r="BD54" s="64"/>
      <c r="BE54" s="12"/>
      <c r="BF54" s="64"/>
      <c r="BG54" s="64"/>
      <c r="BH54" s="64"/>
      <c r="BI54" s="64"/>
      <c r="BJ54" s="64"/>
      <c r="BK54" s="64"/>
      <c r="BL54" s="64"/>
      <c r="BM54" s="12"/>
      <c r="BN54" s="64"/>
      <c r="BO54" s="64"/>
      <c r="BP54" s="64"/>
      <c r="BQ54" s="64"/>
      <c r="BR54" s="64"/>
      <c r="BS54" s="64"/>
      <c r="BT54" s="64"/>
      <c r="BU54" s="12"/>
      <c r="BV54" s="64"/>
      <c r="BW54" s="64"/>
      <c r="BX54" s="64"/>
      <c r="BY54" s="64"/>
      <c r="BZ54" s="64"/>
      <c r="CA54" s="64"/>
      <c r="CB54" s="64"/>
      <c r="CC54" s="12"/>
      <c r="CD54" s="64"/>
      <c r="CE54" s="64"/>
      <c r="CF54" s="64"/>
      <c r="CG54" s="64"/>
      <c r="CH54" s="64"/>
      <c r="CI54" s="64"/>
      <c r="CJ54" s="95"/>
    </row>
    <row r="55" spans="1:94" ht="16.5" thickBot="1" x14ac:dyDescent="0.55000000000000004">
      <c r="A55" s="99" t="s">
        <v>445</v>
      </c>
      <c r="B55" s="160">
        <f>+(B36/B34)^(0.5)-1</f>
        <v>6.1702731297556213E-2</v>
      </c>
      <c r="C55" s="160">
        <f t="shared" ref="C55:L55" si="170">+(C36/C34)^(0.5)-1</f>
        <v>6.291063341473091E-2</v>
      </c>
      <c r="D55" s="160">
        <f t="shared" si="170"/>
        <v>3.7072260224446651E-2</v>
      </c>
      <c r="E55" s="160">
        <f t="shared" si="170"/>
        <v>0.10231513301201312</v>
      </c>
      <c r="F55" s="160">
        <f t="shared" si="170"/>
        <v>3.3384426593789929E-3</v>
      </c>
      <c r="G55" s="160">
        <f t="shared" si="170"/>
        <v>3.3280652184060511E-2</v>
      </c>
      <c r="H55" s="160">
        <f t="shared" si="170"/>
        <v>9.3781334726972254E-4</v>
      </c>
      <c r="I55" s="160">
        <f t="shared" si="170"/>
        <v>1.3203213629060295E-2</v>
      </c>
      <c r="J55" s="160">
        <f t="shared" si="170"/>
        <v>-6.1592951067467316E-3</v>
      </c>
      <c r="K55" s="160">
        <f t="shared" si="170"/>
        <v>-8.3148807008507353E-3</v>
      </c>
      <c r="L55" s="160">
        <f t="shared" si="170"/>
        <v>-1.4154323328818275E-2</v>
      </c>
      <c r="M55" s="99" t="s">
        <v>445</v>
      </c>
      <c r="N55" s="160">
        <f>+(N36/N34)^(0.5)-1</f>
        <v>8.0565823206794063E-2</v>
      </c>
      <c r="O55" s="160">
        <f t="shared" ref="O55:W55" si="171">+(O36/O34)^(0.5)-1</f>
        <v>6.0087259381523594E-2</v>
      </c>
      <c r="P55" s="160">
        <f t="shared" si="171"/>
        <v>3.8503637816057257E-2</v>
      </c>
      <c r="Q55" s="160">
        <f t="shared" si="171"/>
        <v>2.973113744702216E-3</v>
      </c>
      <c r="R55" s="160">
        <f t="shared" si="171"/>
        <v>3.3544471417438881E-2</v>
      </c>
      <c r="S55" s="160">
        <f t="shared" si="171"/>
        <v>1.1544834508310231E-3</v>
      </c>
      <c r="T55" s="160">
        <f t="shared" si="171"/>
        <v>1.6354695171866274E-2</v>
      </c>
      <c r="U55" s="160">
        <f t="shared" si="171"/>
        <v>9.4938995316091734E-3</v>
      </c>
      <c r="V55" s="160">
        <f t="shared" si="171"/>
        <v>7.3146592163586543E-3</v>
      </c>
      <c r="W55" s="160">
        <f t="shared" si="171"/>
        <v>5.8268839017228125E-4</v>
      </c>
      <c r="X55" s="12"/>
      <c r="Y55" s="64"/>
      <c r="Z55" s="64"/>
      <c r="AA55" s="64"/>
      <c r="AB55" s="64"/>
      <c r="AC55" s="64"/>
      <c r="AD55" s="64"/>
      <c r="AE55" s="64"/>
      <c r="AF55" s="99"/>
      <c r="AG55" s="64"/>
      <c r="AH55" s="64"/>
      <c r="AI55" s="64"/>
      <c r="AJ55" s="64"/>
      <c r="AK55" s="64"/>
      <c r="AL55" s="64"/>
      <c r="AM55" s="64"/>
      <c r="AN55" s="149"/>
      <c r="AO55" s="99"/>
      <c r="AP55" s="64"/>
      <c r="AQ55" s="64"/>
      <c r="AR55" s="64"/>
      <c r="AS55" s="64"/>
      <c r="AT55" s="64"/>
      <c r="AU55" s="64"/>
      <c r="AV55" s="64"/>
      <c r="AW55" s="99"/>
      <c r="AX55" s="64"/>
      <c r="AY55" s="64"/>
      <c r="AZ55" s="64"/>
      <c r="BA55" s="64"/>
      <c r="BB55" s="64"/>
      <c r="BC55" s="64"/>
      <c r="BD55" s="64"/>
      <c r="BE55" s="99"/>
      <c r="BF55" s="64"/>
      <c r="BG55" s="64"/>
      <c r="BH55" s="64"/>
      <c r="BI55" s="64"/>
      <c r="BJ55" s="64"/>
      <c r="BK55" s="64"/>
      <c r="BL55" s="64"/>
      <c r="BM55" s="99"/>
      <c r="BN55" s="64"/>
      <c r="BO55" s="64"/>
      <c r="BP55" s="64"/>
      <c r="BQ55" s="64"/>
      <c r="BR55" s="64"/>
      <c r="BS55" s="64"/>
      <c r="BT55" s="64"/>
      <c r="BU55" s="99"/>
      <c r="BV55" s="64"/>
      <c r="BW55" s="64"/>
      <c r="BX55" s="64"/>
      <c r="BY55" s="64"/>
      <c r="BZ55" s="64"/>
      <c r="CA55" s="64"/>
      <c r="CB55" s="64"/>
      <c r="CC55" s="99"/>
      <c r="CD55" s="64"/>
      <c r="CE55" s="64"/>
      <c r="CF55" s="64"/>
      <c r="CG55" s="64"/>
      <c r="CH55" s="64"/>
      <c r="CI55" s="64"/>
      <c r="CJ55" s="95"/>
    </row>
    <row r="56" spans="1:94" ht="16.5" thickBot="1" x14ac:dyDescent="0.55000000000000004">
      <c r="A56" s="300" t="s">
        <v>58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2"/>
      <c r="M56" s="300" t="s">
        <v>59</v>
      </c>
      <c r="N56" s="301"/>
      <c r="O56" s="301"/>
      <c r="P56" s="301"/>
      <c r="Q56" s="301"/>
      <c r="R56" s="301"/>
      <c r="S56" s="301"/>
      <c r="T56" s="301"/>
      <c r="U56" s="301"/>
      <c r="V56" s="301"/>
      <c r="W56" s="302"/>
      <c r="X56" s="303" t="s">
        <v>60</v>
      </c>
      <c r="Y56" s="304"/>
      <c r="Z56" s="304"/>
      <c r="AA56" s="304"/>
      <c r="AB56" s="304"/>
      <c r="AC56" s="304"/>
      <c r="AD56" s="304"/>
      <c r="AE56" s="305"/>
      <c r="AF56" s="303" t="s">
        <v>61</v>
      </c>
      <c r="AG56" s="304"/>
      <c r="AH56" s="304"/>
      <c r="AI56" s="304"/>
      <c r="AJ56" s="304"/>
      <c r="AK56" s="304"/>
      <c r="AL56" s="304"/>
      <c r="AM56" s="304"/>
      <c r="AN56" s="305"/>
      <c r="AO56" s="303" t="s">
        <v>62</v>
      </c>
      <c r="AP56" s="304"/>
      <c r="AQ56" s="304"/>
      <c r="AR56" s="304"/>
      <c r="AS56" s="304"/>
      <c r="AT56" s="304"/>
      <c r="AU56" s="304"/>
      <c r="AV56" s="305"/>
      <c r="AW56" s="303" t="s">
        <v>63</v>
      </c>
      <c r="AX56" s="304"/>
      <c r="AY56" s="304"/>
      <c r="AZ56" s="304"/>
      <c r="BA56" s="304"/>
      <c r="BB56" s="304"/>
      <c r="BC56" s="304"/>
      <c r="BD56" s="305"/>
      <c r="BE56" s="303" t="s">
        <v>64</v>
      </c>
      <c r="BF56" s="304"/>
      <c r="BG56" s="304"/>
      <c r="BH56" s="304"/>
      <c r="BI56" s="304"/>
      <c r="BJ56" s="304"/>
      <c r="BK56" s="304"/>
      <c r="BL56" s="305"/>
      <c r="BM56" s="303" t="s">
        <v>65</v>
      </c>
      <c r="BN56" s="304"/>
      <c r="BO56" s="304"/>
      <c r="BP56" s="304"/>
      <c r="BQ56" s="304"/>
      <c r="BR56" s="304"/>
      <c r="BS56" s="304"/>
      <c r="BT56" s="305"/>
      <c r="BU56" s="303" t="s">
        <v>66</v>
      </c>
      <c r="BV56" s="304"/>
      <c r="BW56" s="304"/>
      <c r="BX56" s="304"/>
      <c r="BY56" s="304"/>
      <c r="BZ56" s="304"/>
      <c r="CA56" s="304"/>
      <c r="CB56" s="305"/>
      <c r="CC56" s="303" t="s">
        <v>67</v>
      </c>
      <c r="CD56" s="304"/>
      <c r="CE56" s="304"/>
      <c r="CF56" s="304"/>
      <c r="CG56" s="304"/>
      <c r="CH56" s="304"/>
      <c r="CI56" s="304"/>
      <c r="CJ56" s="305"/>
    </row>
    <row r="57" spans="1:94" ht="16" x14ac:dyDescent="0.5">
      <c r="K57" s="16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</row>
    <row r="58" spans="1:94" ht="16" x14ac:dyDescent="0.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170"/>
    </row>
    <row r="59" spans="1:94" ht="16" x14ac:dyDescent="0.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94" ht="16" x14ac:dyDescent="0.5">
      <c r="B60" s="64"/>
    </row>
    <row r="61" spans="1:94" ht="16" x14ac:dyDescent="0.5">
      <c r="B61" s="64"/>
    </row>
    <row r="62" spans="1:94" ht="16" x14ac:dyDescent="0.5">
      <c r="B62" s="64"/>
    </row>
    <row r="63" spans="1:94" ht="16" x14ac:dyDescent="0.5">
      <c r="B63" s="144"/>
    </row>
  </sheetData>
  <mergeCells count="53">
    <mergeCell ref="CM26:CN26"/>
    <mergeCell ref="BF1:BL1"/>
    <mergeCell ref="BG2:BI2"/>
    <mergeCell ref="CC1:CC3"/>
    <mergeCell ref="CD1:CJ1"/>
    <mergeCell ref="CE2:CG2"/>
    <mergeCell ref="CI2:CJ2"/>
    <mergeCell ref="BN1:BT1"/>
    <mergeCell ref="BO2:BQ2"/>
    <mergeCell ref="BS2:BT2"/>
    <mergeCell ref="BU1:BU3"/>
    <mergeCell ref="BV1:CB1"/>
    <mergeCell ref="BW2:BY2"/>
    <mergeCell ref="CA2:CB2"/>
    <mergeCell ref="BK2:BL2"/>
    <mergeCell ref="BM1:BM3"/>
    <mergeCell ref="AW1:AW3"/>
    <mergeCell ref="AX1:BD1"/>
    <mergeCell ref="AY2:BA2"/>
    <mergeCell ref="BC2:BD2"/>
    <mergeCell ref="BE1:BE3"/>
    <mergeCell ref="AP1:AV1"/>
    <mergeCell ref="AQ2:AS2"/>
    <mergeCell ref="AU2:AV2"/>
    <mergeCell ref="AF1:AF3"/>
    <mergeCell ref="AG1:AM1"/>
    <mergeCell ref="AH2:AJ2"/>
    <mergeCell ref="AL2:AM2"/>
    <mergeCell ref="AO1:AO3"/>
    <mergeCell ref="X1:X3"/>
    <mergeCell ref="Y1:AE1"/>
    <mergeCell ref="AD2:AE2"/>
    <mergeCell ref="Z2:AB2"/>
    <mergeCell ref="A1:A3"/>
    <mergeCell ref="G2:I2"/>
    <mergeCell ref="J2:L2"/>
    <mergeCell ref="B1:L1"/>
    <mergeCell ref="C2:F2"/>
    <mergeCell ref="O2:Q2"/>
    <mergeCell ref="R2:T2"/>
    <mergeCell ref="U2:W2"/>
    <mergeCell ref="N1:W1"/>
    <mergeCell ref="M1:M3"/>
    <mergeCell ref="A56:L56"/>
    <mergeCell ref="M56:W56"/>
    <mergeCell ref="CC56:CJ56"/>
    <mergeCell ref="X56:AE56"/>
    <mergeCell ref="AO56:AV56"/>
    <mergeCell ref="AW56:BD56"/>
    <mergeCell ref="BE56:BL56"/>
    <mergeCell ref="AF56:AN56"/>
    <mergeCell ref="BM56:BT56"/>
    <mergeCell ref="BU56:CB5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1"/>
  <sheetViews>
    <sheetView zoomScale="91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6" x14ac:dyDescent="0.5"/>
  <cols>
    <col min="1" max="1" width="11.1796875" style="16" bestFit="1" customWidth="1"/>
    <col min="2" max="5" width="22.81640625" style="16" customWidth="1"/>
    <col min="6" max="53" width="22.81640625" style="6" customWidth="1"/>
    <col min="54" max="16384" width="11.453125" style="6"/>
  </cols>
  <sheetData>
    <row r="1" spans="1:53" s="7" customFormat="1" ht="80" x14ac:dyDescent="0.5">
      <c r="A1" s="306" t="s">
        <v>19</v>
      </c>
      <c r="B1" s="267" t="s">
        <v>68</v>
      </c>
      <c r="C1" s="188" t="s">
        <v>400</v>
      </c>
      <c r="D1" s="188" t="s">
        <v>401</v>
      </c>
      <c r="E1" s="190" t="s">
        <v>402</v>
      </c>
      <c r="F1" s="188" t="s">
        <v>352</v>
      </c>
      <c r="G1" s="188" t="s">
        <v>399</v>
      </c>
      <c r="H1" s="188" t="s">
        <v>353</v>
      </c>
      <c r="I1" s="188" t="s">
        <v>354</v>
      </c>
      <c r="J1" s="188" t="s">
        <v>355</v>
      </c>
      <c r="K1" s="188" t="s">
        <v>356</v>
      </c>
      <c r="L1" s="188" t="s">
        <v>357</v>
      </c>
      <c r="M1" s="188" t="s">
        <v>358</v>
      </c>
      <c r="N1" s="188" t="s">
        <v>359</v>
      </c>
      <c r="O1" s="188" t="s">
        <v>360</v>
      </c>
      <c r="P1" s="188" t="s">
        <v>361</v>
      </c>
      <c r="Q1" s="188" t="s">
        <v>362</v>
      </c>
      <c r="R1" s="188" t="s">
        <v>363</v>
      </c>
      <c r="S1" s="188" t="s">
        <v>364</v>
      </c>
      <c r="T1" s="188" t="s">
        <v>365</v>
      </c>
      <c r="U1" s="188" t="s">
        <v>366</v>
      </c>
      <c r="V1" s="188" t="s">
        <v>367</v>
      </c>
      <c r="W1" s="188" t="s">
        <v>368</v>
      </c>
      <c r="X1" s="188" t="s">
        <v>369</v>
      </c>
      <c r="Y1" s="188" t="s">
        <v>370</v>
      </c>
      <c r="Z1" s="189" t="s">
        <v>371</v>
      </c>
      <c r="AA1" s="189" t="s">
        <v>372</v>
      </c>
      <c r="AB1" s="188" t="s">
        <v>373</v>
      </c>
      <c r="AC1" s="188" t="s">
        <v>374</v>
      </c>
      <c r="AD1" s="188" t="s">
        <v>375</v>
      </c>
      <c r="AE1" s="188" t="s">
        <v>376</v>
      </c>
      <c r="AF1" s="188" t="s">
        <v>377</v>
      </c>
      <c r="AG1" s="188" t="s">
        <v>378</v>
      </c>
      <c r="AH1" s="188" t="s">
        <v>379</v>
      </c>
      <c r="AI1" s="188" t="s">
        <v>380</v>
      </c>
      <c r="AJ1" s="188" t="s">
        <v>381</v>
      </c>
      <c r="AK1" s="189" t="s">
        <v>382</v>
      </c>
      <c r="AL1" s="189" t="s">
        <v>383</v>
      </c>
      <c r="AM1" s="188" t="s">
        <v>384</v>
      </c>
      <c r="AN1" s="188" t="s">
        <v>385</v>
      </c>
      <c r="AO1" s="188" t="s">
        <v>386</v>
      </c>
      <c r="AP1" s="188" t="s">
        <v>387</v>
      </c>
      <c r="AQ1" s="188" t="s">
        <v>388</v>
      </c>
      <c r="AR1" s="188" t="s">
        <v>389</v>
      </c>
      <c r="AS1" s="188" t="s">
        <v>390</v>
      </c>
      <c r="AT1" s="188" t="s">
        <v>391</v>
      </c>
      <c r="AU1" s="188" t="s">
        <v>392</v>
      </c>
      <c r="AV1" s="188" t="s">
        <v>393</v>
      </c>
      <c r="AW1" s="188" t="s">
        <v>394</v>
      </c>
      <c r="AX1" s="188" t="s">
        <v>395</v>
      </c>
      <c r="AY1" s="188" t="s">
        <v>396</v>
      </c>
      <c r="AZ1" s="188" t="s">
        <v>397</v>
      </c>
      <c r="BA1" s="190" t="s">
        <v>398</v>
      </c>
    </row>
    <row r="2" spans="1:53" ht="32" x14ac:dyDescent="0.5">
      <c r="A2" s="307"/>
      <c r="B2" s="268" t="s">
        <v>69</v>
      </c>
      <c r="C2" s="8" t="s">
        <v>70</v>
      </c>
      <c r="D2" s="8" t="s">
        <v>70</v>
      </c>
      <c r="E2" s="10" t="s">
        <v>69</v>
      </c>
      <c r="F2" s="8" t="s">
        <v>71</v>
      </c>
      <c r="G2" s="8" t="s">
        <v>70</v>
      </c>
      <c r="H2" s="8" t="s">
        <v>69</v>
      </c>
      <c r="I2" s="8" t="s">
        <v>70</v>
      </c>
      <c r="J2" s="8" t="s">
        <v>70</v>
      </c>
      <c r="K2" s="8" t="s">
        <v>69</v>
      </c>
      <c r="L2" s="8" t="s">
        <v>69</v>
      </c>
      <c r="M2" s="8" t="s">
        <v>71</v>
      </c>
      <c r="N2" s="8" t="s">
        <v>69</v>
      </c>
      <c r="O2" s="8" t="s">
        <v>70</v>
      </c>
      <c r="P2" s="8" t="s">
        <v>70</v>
      </c>
      <c r="Q2" s="8" t="s">
        <v>69</v>
      </c>
      <c r="R2" s="8" t="s">
        <v>70</v>
      </c>
      <c r="S2" s="8" t="s">
        <v>70</v>
      </c>
      <c r="T2" s="8" t="s">
        <v>69</v>
      </c>
      <c r="U2" s="8" t="s">
        <v>70</v>
      </c>
      <c r="V2" s="8" t="s">
        <v>70</v>
      </c>
      <c r="W2" s="8" t="s">
        <v>69</v>
      </c>
      <c r="X2" s="8" t="s">
        <v>70</v>
      </c>
      <c r="Y2" s="8" t="s">
        <v>70</v>
      </c>
      <c r="Z2" s="8" t="s">
        <v>69</v>
      </c>
      <c r="AA2" s="8" t="s">
        <v>70</v>
      </c>
      <c r="AB2" s="8" t="s">
        <v>70</v>
      </c>
      <c r="AC2" s="8" t="s">
        <v>69</v>
      </c>
      <c r="AD2" s="8" t="s">
        <v>70</v>
      </c>
      <c r="AE2" s="8" t="s">
        <v>70</v>
      </c>
      <c r="AF2" s="8" t="s">
        <v>69</v>
      </c>
      <c r="AG2" s="8" t="s">
        <v>70</v>
      </c>
      <c r="AH2" s="8" t="s">
        <v>70</v>
      </c>
      <c r="AI2" s="8" t="s">
        <v>69</v>
      </c>
      <c r="AJ2" s="8" t="s">
        <v>70</v>
      </c>
      <c r="AK2" s="8" t="s">
        <v>70</v>
      </c>
      <c r="AL2" s="8" t="s">
        <v>69</v>
      </c>
      <c r="AM2" s="8" t="s">
        <v>70</v>
      </c>
      <c r="AN2" s="8" t="s">
        <v>70</v>
      </c>
      <c r="AO2" s="8" t="s">
        <v>69</v>
      </c>
      <c r="AP2" s="8" t="s">
        <v>70</v>
      </c>
      <c r="AQ2" s="8" t="s">
        <v>70</v>
      </c>
      <c r="AR2" s="8" t="s">
        <v>69</v>
      </c>
      <c r="AS2" s="8" t="s">
        <v>70</v>
      </c>
      <c r="AT2" s="8" t="s">
        <v>70</v>
      </c>
      <c r="AU2" s="8" t="s">
        <v>69</v>
      </c>
      <c r="AV2" s="8" t="s">
        <v>70</v>
      </c>
      <c r="AW2" s="8" t="s">
        <v>70</v>
      </c>
      <c r="AX2" s="8" t="s">
        <v>69</v>
      </c>
      <c r="AY2" s="8" t="s">
        <v>70</v>
      </c>
      <c r="AZ2" s="8" t="s">
        <v>70</v>
      </c>
      <c r="BA2" s="10" t="s">
        <v>69</v>
      </c>
    </row>
    <row r="3" spans="1:53" ht="48" x14ac:dyDescent="0.5">
      <c r="A3" s="307"/>
      <c r="B3" s="269" t="s">
        <v>72</v>
      </c>
      <c r="C3" s="8" t="s">
        <v>457</v>
      </c>
      <c r="D3" s="8" t="s">
        <v>457</v>
      </c>
      <c r="E3" s="10" t="s">
        <v>457</v>
      </c>
      <c r="F3" s="8" t="s">
        <v>457</v>
      </c>
      <c r="G3" s="167" t="s">
        <v>72</v>
      </c>
      <c r="H3" s="167" t="s">
        <v>72</v>
      </c>
      <c r="I3" s="8" t="s">
        <v>457</v>
      </c>
      <c r="J3" s="167" t="s">
        <v>72</v>
      </c>
      <c r="K3" s="167" t="s">
        <v>72</v>
      </c>
      <c r="L3" s="8" t="s">
        <v>457</v>
      </c>
      <c r="M3" s="167" t="s">
        <v>72</v>
      </c>
      <c r="N3" s="167" t="s">
        <v>72</v>
      </c>
      <c r="O3" s="8" t="s">
        <v>457</v>
      </c>
      <c r="P3" s="167" t="s">
        <v>72</v>
      </c>
      <c r="Q3" s="167" t="s">
        <v>72</v>
      </c>
      <c r="R3" s="8" t="s">
        <v>457</v>
      </c>
      <c r="S3" s="167" t="s">
        <v>72</v>
      </c>
      <c r="T3" s="167" t="s">
        <v>72</v>
      </c>
      <c r="U3" s="8" t="s">
        <v>457</v>
      </c>
      <c r="V3" s="167" t="s">
        <v>72</v>
      </c>
      <c r="W3" s="167" t="s">
        <v>72</v>
      </c>
      <c r="X3" s="8" t="s">
        <v>457</v>
      </c>
      <c r="Y3" s="167" t="s">
        <v>72</v>
      </c>
      <c r="Z3" s="174" t="s">
        <v>72</v>
      </c>
      <c r="AA3" s="8" t="s">
        <v>457</v>
      </c>
      <c r="AB3" s="167" t="s">
        <v>72</v>
      </c>
      <c r="AC3" s="167" t="s">
        <v>72</v>
      </c>
      <c r="AD3" s="8" t="s">
        <v>457</v>
      </c>
      <c r="AE3" s="8" t="s">
        <v>457</v>
      </c>
      <c r="AF3" s="8" t="s">
        <v>457</v>
      </c>
      <c r="AG3" s="8" t="s">
        <v>457</v>
      </c>
      <c r="AH3" s="167" t="s">
        <v>72</v>
      </c>
      <c r="AI3" s="167" t="s">
        <v>72</v>
      </c>
      <c r="AJ3" s="8" t="s">
        <v>457</v>
      </c>
      <c r="AK3" s="174" t="s">
        <v>72</v>
      </c>
      <c r="AL3" s="174" t="s">
        <v>72</v>
      </c>
      <c r="AM3" s="8" t="s">
        <v>457</v>
      </c>
      <c r="AN3" s="8" t="s">
        <v>457</v>
      </c>
      <c r="AO3" s="8" t="s">
        <v>457</v>
      </c>
      <c r="AP3" s="8" t="s">
        <v>457</v>
      </c>
      <c r="AQ3" s="174" t="s">
        <v>72</v>
      </c>
      <c r="AR3" s="174" t="s">
        <v>72</v>
      </c>
      <c r="AS3" s="8" t="s">
        <v>457</v>
      </c>
      <c r="AT3" s="174" t="s">
        <v>72</v>
      </c>
      <c r="AU3" s="174" t="s">
        <v>72</v>
      </c>
      <c r="AV3" s="8" t="s">
        <v>457</v>
      </c>
      <c r="AW3" s="174" t="s">
        <v>72</v>
      </c>
      <c r="AX3" s="174" t="s">
        <v>72</v>
      </c>
      <c r="AY3" s="8" t="s">
        <v>457</v>
      </c>
      <c r="AZ3" s="174" t="s">
        <v>72</v>
      </c>
      <c r="BA3" s="175" t="s">
        <v>72</v>
      </c>
    </row>
    <row r="4" spans="1:53" x14ac:dyDescent="0.5">
      <c r="A4" s="162"/>
      <c r="B4" s="268" t="s">
        <v>73</v>
      </c>
      <c r="C4" s="8" t="s">
        <v>74</v>
      </c>
      <c r="D4" s="8" t="s">
        <v>75</v>
      </c>
      <c r="E4" s="10" t="s">
        <v>76</v>
      </c>
      <c r="F4" s="8" t="s">
        <v>77</v>
      </c>
      <c r="G4" s="8" t="s">
        <v>78</v>
      </c>
      <c r="H4" s="8" t="s">
        <v>79</v>
      </c>
      <c r="I4" s="8" t="s">
        <v>80</v>
      </c>
      <c r="J4" s="8" t="s">
        <v>81</v>
      </c>
      <c r="K4" s="8" t="s">
        <v>82</v>
      </c>
      <c r="L4" s="8" t="s">
        <v>83</v>
      </c>
      <c r="M4" s="8" t="s">
        <v>84</v>
      </c>
      <c r="N4" s="8" t="s">
        <v>85</v>
      </c>
      <c r="O4" s="8" t="s">
        <v>86</v>
      </c>
      <c r="P4" s="8" t="s">
        <v>87</v>
      </c>
      <c r="Q4" s="8" t="s">
        <v>88</v>
      </c>
      <c r="R4" s="8" t="s">
        <v>89</v>
      </c>
      <c r="S4" s="8" t="s">
        <v>90</v>
      </c>
      <c r="T4" s="8" t="s">
        <v>91</v>
      </c>
      <c r="U4" s="8" t="s">
        <v>92</v>
      </c>
      <c r="V4" s="8" t="s">
        <v>93</v>
      </c>
      <c r="W4" s="8" t="s">
        <v>94</v>
      </c>
      <c r="X4" s="8" t="s">
        <v>95</v>
      </c>
      <c r="Y4" s="8" t="s">
        <v>96</v>
      </c>
      <c r="Z4" s="8" t="s">
        <v>97</v>
      </c>
      <c r="AA4" s="8" t="s">
        <v>98</v>
      </c>
      <c r="AB4" s="8" t="s">
        <v>99</v>
      </c>
      <c r="AC4" s="8" t="s">
        <v>100</v>
      </c>
      <c r="AD4" s="8" t="s">
        <v>101</v>
      </c>
      <c r="AE4" s="8" t="s">
        <v>102</v>
      </c>
      <c r="AF4" s="8" t="s">
        <v>103</v>
      </c>
      <c r="AG4" s="8" t="s">
        <v>104</v>
      </c>
      <c r="AH4" s="8" t="s">
        <v>105</v>
      </c>
      <c r="AI4" s="8" t="s">
        <v>106</v>
      </c>
      <c r="AJ4" s="8" t="s">
        <v>107</v>
      </c>
      <c r="AK4" s="8" t="s">
        <v>108</v>
      </c>
      <c r="AL4" s="8" t="s">
        <v>109</v>
      </c>
      <c r="AM4" s="8" t="s">
        <v>110</v>
      </c>
      <c r="AN4" s="8" t="s">
        <v>111</v>
      </c>
      <c r="AO4" s="8" t="s">
        <v>112</v>
      </c>
      <c r="AP4" s="8" t="s">
        <v>113</v>
      </c>
      <c r="AQ4" s="8" t="s">
        <v>114</v>
      </c>
      <c r="AR4" s="8" t="s">
        <v>115</v>
      </c>
      <c r="AS4" s="8" t="s">
        <v>116</v>
      </c>
      <c r="AT4" s="8" t="s">
        <v>117</v>
      </c>
      <c r="AU4" s="8" t="s">
        <v>118</v>
      </c>
      <c r="AV4" s="8" t="s">
        <v>119</v>
      </c>
      <c r="AW4" s="8" t="s">
        <v>120</v>
      </c>
      <c r="AX4" s="8" t="s">
        <v>121</v>
      </c>
      <c r="AY4" s="8" t="s">
        <v>122</v>
      </c>
      <c r="AZ4" s="8" t="s">
        <v>123</v>
      </c>
      <c r="BA4" s="10" t="s">
        <v>124</v>
      </c>
    </row>
    <row r="5" spans="1:53" s="16" customFormat="1" x14ac:dyDescent="0.5">
      <c r="A5" s="12">
        <v>1990</v>
      </c>
      <c r="B5" s="270">
        <v>47902.101459423349</v>
      </c>
      <c r="C5" s="260"/>
      <c r="D5" s="260"/>
      <c r="E5" s="261">
        <v>39025.964811908198</v>
      </c>
      <c r="F5" s="260"/>
      <c r="G5" s="260">
        <f t="shared" ref="G5:G10" si="0">+M5+J5</f>
        <v>659.35066599876791</v>
      </c>
      <c r="H5" s="264">
        <f t="shared" ref="H5:H10" si="1">+H6*G5/F6</f>
        <v>1990.7200517050144</v>
      </c>
      <c r="I5" s="260"/>
      <c r="J5" s="260">
        <v>581.36571878324276</v>
      </c>
      <c r="K5" s="260">
        <v>1850.7279846772899</v>
      </c>
      <c r="L5" s="260"/>
      <c r="M5" s="260">
        <v>77.984947215525168</v>
      </c>
      <c r="N5" s="260">
        <v>207.01476290326212</v>
      </c>
      <c r="O5" s="260"/>
      <c r="P5" s="260">
        <v>1206.0930549087514</v>
      </c>
      <c r="Q5" s="264">
        <v>8408.840333024893</v>
      </c>
      <c r="R5" s="260"/>
      <c r="S5" s="260">
        <v>1566.0966103091471</v>
      </c>
      <c r="T5" s="264">
        <v>7200.3243868494974</v>
      </c>
      <c r="U5" s="260"/>
      <c r="V5" s="260">
        <v>170.27564198035012</v>
      </c>
      <c r="W5" s="264">
        <v>1789.1584652665622</v>
      </c>
      <c r="X5" s="260"/>
      <c r="Y5" s="260">
        <v>622.31927977051566</v>
      </c>
      <c r="Z5" s="264">
        <v>5439.6064886341928</v>
      </c>
      <c r="AA5" s="260"/>
      <c r="AB5" s="260">
        <v>1468.1829411092535</v>
      </c>
      <c r="AC5" s="264">
        <v>4187.3896624604295</v>
      </c>
      <c r="AD5" s="169"/>
      <c r="AE5" s="260">
        <v>805.99798191638592</v>
      </c>
      <c r="AF5" s="264">
        <v>2026.1967718952881</v>
      </c>
      <c r="AG5" s="169"/>
      <c r="AH5" s="169"/>
      <c r="AI5" s="169"/>
      <c r="AJ5" s="169"/>
      <c r="AK5" s="169"/>
      <c r="AL5" s="169"/>
      <c r="AM5" s="260"/>
      <c r="AN5" s="260">
        <f t="shared" ref="AN5:AN10" si="2">+AQ5+AT5+AW5+AZ5</f>
        <v>7800.0080554752822</v>
      </c>
      <c r="AO5" s="264">
        <f t="shared" ref="AO5:AO10" si="3">+AO6*AN5/AM6</f>
        <v>20803.233821180114</v>
      </c>
      <c r="AP5" s="169"/>
      <c r="AQ5" s="169">
        <v>1669.7114715493176</v>
      </c>
      <c r="AR5" s="169">
        <v>3348.72141938815</v>
      </c>
      <c r="AS5" s="169"/>
      <c r="AT5" s="169">
        <v>2422.0746797095449</v>
      </c>
      <c r="AU5" s="169">
        <v>5932.7049130081532</v>
      </c>
      <c r="AV5" s="169"/>
      <c r="AW5" s="169">
        <v>2517.9249228818931</v>
      </c>
      <c r="AX5" s="169">
        <v>8660.1631328660587</v>
      </c>
      <c r="AY5" s="169"/>
      <c r="AZ5" s="169">
        <v>1190.2969813345264</v>
      </c>
      <c r="BA5" s="191">
        <v>4632.0633459263836</v>
      </c>
    </row>
    <row r="6" spans="1:53" s="16" customFormat="1" x14ac:dyDescent="0.5">
      <c r="A6" s="12">
        <v>1991</v>
      </c>
      <c r="B6" s="270">
        <v>51549.015377363969</v>
      </c>
      <c r="C6" s="260"/>
      <c r="D6" s="260"/>
      <c r="E6" s="261">
        <v>41782.639362667425</v>
      </c>
      <c r="F6" s="260">
        <f t="shared" ref="F6:F11" si="4">+I6+L6</f>
        <v>674.55998283094311</v>
      </c>
      <c r="G6" s="260">
        <f t="shared" si="0"/>
        <v>965.05688588713292</v>
      </c>
      <c r="H6" s="264">
        <f t="shared" si="1"/>
        <v>2036.6402176377844</v>
      </c>
      <c r="I6" s="260">
        <f t="shared" ref="I6:I11" si="5">+J5*K6/K5</f>
        <v>588.60327270173434</v>
      </c>
      <c r="J6" s="260">
        <v>843.69582245116169</v>
      </c>
      <c r="K6" s="260">
        <v>1873.768117840968</v>
      </c>
      <c r="L6" s="260">
        <f t="shared" ref="L6:L11" si="6">+M5*N6/N5</f>
        <v>85.95671012920873</v>
      </c>
      <c r="M6" s="260">
        <v>121.36106343597118</v>
      </c>
      <c r="N6" s="260">
        <v>228.17618787590973</v>
      </c>
      <c r="O6" s="260">
        <f t="shared" ref="O6:O11" si="7">+P5*Q6/Q5</f>
        <v>1355.469979231169</v>
      </c>
      <c r="P6" s="260">
        <v>1274.2809975857701</v>
      </c>
      <c r="Q6" s="264">
        <v>9450.2912401114809</v>
      </c>
      <c r="R6" s="260">
        <f t="shared" ref="R6:R11" si="8">+S5*T6/T5</f>
        <v>1649.6818374942004</v>
      </c>
      <c r="S6" s="260">
        <v>2112.1876255541792</v>
      </c>
      <c r="T6" s="264">
        <v>7584.6178881055221</v>
      </c>
      <c r="U6" s="260">
        <f t="shared" ref="U6:U11" si="9">+V5*W6/W5</f>
        <v>216.18739627534839</v>
      </c>
      <c r="V6" s="260">
        <v>257.24667882009373</v>
      </c>
      <c r="W6" s="264">
        <v>2271.5727606806649</v>
      </c>
      <c r="X6" s="260">
        <f t="shared" ref="X6:X11" si="10">+Y5*Z6/Z5</f>
        <v>612.79320767647994</v>
      </c>
      <c r="Y6" s="260">
        <v>758.87616715663228</v>
      </c>
      <c r="Z6" s="264">
        <v>5356.3404140349576</v>
      </c>
      <c r="AA6" s="260">
        <f t="shared" ref="AA6:AA11" si="11">+AB5*AC6/AC5</f>
        <v>1609.3901697800366</v>
      </c>
      <c r="AB6" s="260">
        <v>1956.5888024166115</v>
      </c>
      <c r="AC6" s="264">
        <v>4590.1253659239137</v>
      </c>
      <c r="AD6" s="260"/>
      <c r="AE6" s="260">
        <v>1073.8511504316218</v>
      </c>
      <c r="AF6" s="264">
        <v>2196.6932900656079</v>
      </c>
      <c r="AG6" s="260"/>
      <c r="AH6" s="169"/>
      <c r="AI6" s="169"/>
      <c r="AJ6" s="260"/>
      <c r="AK6" s="169"/>
      <c r="AL6" s="169"/>
      <c r="AM6" s="260">
        <f t="shared" ref="AM6:AM11" si="12">+AP6+AS6+AV6+AY6</f>
        <v>8219.9150323879403</v>
      </c>
      <c r="AN6" s="260">
        <f t="shared" si="2"/>
        <v>8219.9150323879403</v>
      </c>
      <c r="AO6" s="264">
        <f>+AO7*AN6/AM7</f>
        <v>21923.15869327393</v>
      </c>
      <c r="AP6" s="260">
        <f t="shared" ref="AP6:AP11" si="13">+AQ5*AR6/AR5</f>
        <v>1915.8666364151957</v>
      </c>
      <c r="AQ6" s="169">
        <v>1915.8666364151957</v>
      </c>
      <c r="AR6" s="169">
        <v>3842.4025655771488</v>
      </c>
      <c r="AS6" s="260">
        <f t="shared" ref="AS6:AS11" si="14">+AT5*AU6/AU5</f>
        <v>2471.1092851024905</v>
      </c>
      <c r="AT6" s="169">
        <v>2471.1092851024905</v>
      </c>
      <c r="AU6" s="169">
        <v>6052.8117977211505</v>
      </c>
      <c r="AV6" s="260">
        <f t="shared" ref="AV6:AV11" si="15">+AW5*AX6/AX5</f>
        <v>2622.7957334578578</v>
      </c>
      <c r="AW6" s="169">
        <v>2622.7957334578573</v>
      </c>
      <c r="AX6" s="169">
        <v>9020.8563049342192</v>
      </c>
      <c r="AY6" s="260">
        <f t="shared" ref="AY6:AY11" si="16">+AZ5*BA6/BA5</f>
        <v>1210.1433774123961</v>
      </c>
      <c r="AZ6" s="169">
        <v>1210.1433774123961</v>
      </c>
      <c r="BA6" s="191">
        <v>4709.2959738021327</v>
      </c>
    </row>
    <row r="7" spans="1:53" s="16" customFormat="1" x14ac:dyDescent="0.5">
      <c r="A7" s="12">
        <v>1992</v>
      </c>
      <c r="B7" s="270">
        <v>57284.488354056513</v>
      </c>
      <c r="C7" s="260"/>
      <c r="D7" s="260"/>
      <c r="E7" s="261">
        <v>47066.273993655872</v>
      </c>
      <c r="F7" s="260">
        <f t="shared" si="4"/>
        <v>1080.0590666321364</v>
      </c>
      <c r="G7" s="260">
        <f t="shared" si="0"/>
        <v>1199.2645263017055</v>
      </c>
      <c r="H7" s="264">
        <f t="shared" si="1"/>
        <v>2279.3389329637912</v>
      </c>
      <c r="I7" s="260">
        <f t="shared" si="5"/>
        <v>938.55136195617638</v>
      </c>
      <c r="J7" s="260">
        <v>1040.432371105903</v>
      </c>
      <c r="K7" s="260">
        <v>2084.4332426352648</v>
      </c>
      <c r="L7" s="260">
        <f t="shared" si="6"/>
        <v>141.50770467596001</v>
      </c>
      <c r="M7" s="260">
        <v>158.83215519580244</v>
      </c>
      <c r="N7" s="260">
        <v>266.05476001836269</v>
      </c>
      <c r="O7" s="260">
        <f t="shared" si="7"/>
        <v>1255.9190782629989</v>
      </c>
      <c r="P7" s="260">
        <v>1190.5126384911227</v>
      </c>
      <c r="Q7" s="264">
        <v>9314.1160278495245</v>
      </c>
      <c r="R7" s="260">
        <f t="shared" si="8"/>
        <v>2353.2698474287117</v>
      </c>
      <c r="S7" s="260">
        <v>2638.2733997627188</v>
      </c>
      <c r="T7" s="264">
        <v>8450.3158547120875</v>
      </c>
      <c r="U7" s="260">
        <f t="shared" si="9"/>
        <v>328.19673688194905</v>
      </c>
      <c r="V7" s="260">
        <v>323.01320759507075</v>
      </c>
      <c r="W7" s="264">
        <v>2898.0851028467446</v>
      </c>
      <c r="X7" s="260">
        <f t="shared" si="10"/>
        <v>862.42815668140327</v>
      </c>
      <c r="Y7" s="260">
        <v>1056.8311958835934</v>
      </c>
      <c r="Z7" s="264">
        <v>6087.2366135077409</v>
      </c>
      <c r="AA7" s="260">
        <f t="shared" si="11"/>
        <v>2300.1619301884252</v>
      </c>
      <c r="AB7" s="260">
        <v>2480.0525619596096</v>
      </c>
      <c r="AC7" s="264">
        <v>5396.1423107655628</v>
      </c>
      <c r="AD7" s="260"/>
      <c r="AE7" s="260">
        <v>1385.1891865825635</v>
      </c>
      <c r="AF7" s="264">
        <v>2577.3745332464168</v>
      </c>
      <c r="AG7" s="260"/>
      <c r="AH7" s="169"/>
      <c r="AI7" s="169"/>
      <c r="AJ7" s="260"/>
      <c r="AK7" s="169"/>
      <c r="AL7" s="169"/>
      <c r="AM7" s="260">
        <f t="shared" si="12"/>
        <v>8696.42464733407</v>
      </c>
      <c r="AN7" s="260">
        <f t="shared" si="2"/>
        <v>8696.42464733407</v>
      </c>
      <c r="AO7" s="264">
        <f t="shared" si="3"/>
        <v>23194.047244575664</v>
      </c>
      <c r="AP7" s="260">
        <f t="shared" si="13"/>
        <v>2132.3975195115136</v>
      </c>
      <c r="AQ7" s="169">
        <v>2132.3975195115136</v>
      </c>
      <c r="AR7" s="169">
        <v>4276.6701732080965</v>
      </c>
      <c r="AS7" s="260">
        <f t="shared" si="14"/>
        <v>2516.6331150500432</v>
      </c>
      <c r="AT7" s="169">
        <v>2516.6331150500432</v>
      </c>
      <c r="AU7" s="169">
        <v>6164.3192800673105</v>
      </c>
      <c r="AV7" s="260">
        <f t="shared" si="15"/>
        <v>2802.0905142828783</v>
      </c>
      <c r="AW7" s="169">
        <v>2802.0905142828778</v>
      </c>
      <c r="AX7" s="169">
        <v>9637.5236394943677</v>
      </c>
      <c r="AY7" s="260">
        <f t="shared" si="16"/>
        <v>1245.3034984896353</v>
      </c>
      <c r="AZ7" s="169">
        <v>1245.3034984896356</v>
      </c>
      <c r="BA7" s="191">
        <v>4846.1222538264801</v>
      </c>
    </row>
    <row r="8" spans="1:53" s="16" customFormat="1" x14ac:dyDescent="0.5">
      <c r="A8" s="12">
        <v>1993</v>
      </c>
      <c r="B8" s="270">
        <v>60837.886912418639</v>
      </c>
      <c r="C8" s="260"/>
      <c r="D8" s="260"/>
      <c r="E8" s="261">
        <v>50302.68169290982</v>
      </c>
      <c r="F8" s="260">
        <f t="shared" si="4"/>
        <v>1236.1914657115221</v>
      </c>
      <c r="G8" s="260">
        <f t="shared" si="0"/>
        <v>1246.4906381084918</v>
      </c>
      <c r="H8" s="264">
        <f t="shared" si="1"/>
        <v>2349.5227905081733</v>
      </c>
      <c r="I8" s="260">
        <f t="shared" si="5"/>
        <v>1068.5138322863779</v>
      </c>
      <c r="J8" s="260">
        <v>1093.216217539283</v>
      </c>
      <c r="K8" s="260">
        <v>2140.6924794794013</v>
      </c>
      <c r="L8" s="260">
        <f t="shared" si="6"/>
        <v>167.67763342514425</v>
      </c>
      <c r="M8" s="260">
        <v>153.27442056920881</v>
      </c>
      <c r="N8" s="260">
        <v>280.87154308507877</v>
      </c>
      <c r="O8" s="260">
        <f t="shared" si="7"/>
        <v>1188.5902946441763</v>
      </c>
      <c r="P8" s="260">
        <v>1072.1654317107027</v>
      </c>
      <c r="Q8" s="264">
        <v>9299.0763440553437</v>
      </c>
      <c r="R8" s="260">
        <f t="shared" si="8"/>
        <v>2829.6851312751364</v>
      </c>
      <c r="S8" s="260">
        <v>3169.6553517656698</v>
      </c>
      <c r="T8" s="264">
        <v>9063.4022731715049</v>
      </c>
      <c r="U8" s="260">
        <f t="shared" si="9"/>
        <v>338.67051889613623</v>
      </c>
      <c r="V8" s="260">
        <v>404.61466825763824</v>
      </c>
      <c r="W8" s="264">
        <v>3038.563013858778</v>
      </c>
      <c r="X8" s="260">
        <f t="shared" si="10"/>
        <v>1304.9929543692369</v>
      </c>
      <c r="Y8" s="260">
        <v>1485.6204499461676</v>
      </c>
      <c r="Z8" s="264">
        <v>7516.6222601561431</v>
      </c>
      <c r="AA8" s="260">
        <f t="shared" si="11"/>
        <v>2659.9905824852772</v>
      </c>
      <c r="AB8" s="260">
        <v>2866.3014685248245</v>
      </c>
      <c r="AC8" s="264">
        <v>5787.6546443214074</v>
      </c>
      <c r="AD8" s="260"/>
      <c r="AE8" s="260">
        <v>1619.267386471025</v>
      </c>
      <c r="AF8" s="264">
        <v>2726.8888209501297</v>
      </c>
      <c r="AG8" s="260"/>
      <c r="AH8" s="169"/>
      <c r="AI8" s="169"/>
      <c r="AJ8" s="260"/>
      <c r="AK8" s="169"/>
      <c r="AL8" s="169"/>
      <c r="AM8" s="260">
        <f t="shared" si="12"/>
        <v>9047.97288190976</v>
      </c>
      <c r="AN8" s="260">
        <f t="shared" si="2"/>
        <v>9047.9728819097581</v>
      </c>
      <c r="AO8" s="264">
        <f t="shared" si="3"/>
        <v>24131.6539843748</v>
      </c>
      <c r="AP8" s="260">
        <f t="shared" si="13"/>
        <v>2279.8392573377032</v>
      </c>
      <c r="AQ8" s="169">
        <v>2279.8392573377027</v>
      </c>
      <c r="AR8" s="169">
        <v>4572.3747389270065</v>
      </c>
      <c r="AS8" s="260">
        <f t="shared" si="14"/>
        <v>2595.6720629084216</v>
      </c>
      <c r="AT8" s="169">
        <v>2595.6720629084216</v>
      </c>
      <c r="AU8" s="169">
        <v>6357.9197326902777</v>
      </c>
      <c r="AV8" s="260">
        <f t="shared" si="15"/>
        <v>2904.0398446627055</v>
      </c>
      <c r="AW8" s="169">
        <v>2904.0398446627055</v>
      </c>
      <c r="AX8" s="169">
        <v>9988.168658475015</v>
      </c>
      <c r="AY8" s="260">
        <f t="shared" si="16"/>
        <v>1268.4217170009294</v>
      </c>
      <c r="AZ8" s="169">
        <v>1268.4217170009297</v>
      </c>
      <c r="BA8" s="191">
        <v>4936.087240941898</v>
      </c>
    </row>
    <row r="9" spans="1:53" s="16" customFormat="1" x14ac:dyDescent="0.5">
      <c r="A9" s="12">
        <v>1994</v>
      </c>
      <c r="B9" s="270">
        <v>63988.039046269492</v>
      </c>
      <c r="C9" s="260"/>
      <c r="D9" s="260"/>
      <c r="E9" s="261">
        <v>52722.604628810383</v>
      </c>
      <c r="F9" s="260">
        <f t="shared" si="4"/>
        <v>1336.8692934441149</v>
      </c>
      <c r="G9" s="260">
        <f t="shared" si="0"/>
        <v>1377.8291775284563</v>
      </c>
      <c r="H9" s="264">
        <f t="shared" si="1"/>
        <v>2519.8784305703875</v>
      </c>
      <c r="I9" s="260">
        <f t="shared" si="5"/>
        <v>1158.5549206986223</v>
      </c>
      <c r="J9" s="260">
        <v>1196.6344099555604</v>
      </c>
      <c r="K9" s="260">
        <v>2268.6361270653911</v>
      </c>
      <c r="L9" s="260">
        <f t="shared" si="6"/>
        <v>178.31437274549268</v>
      </c>
      <c r="M9" s="260">
        <v>181.19476757289581</v>
      </c>
      <c r="N9" s="260">
        <v>326.75662932720076</v>
      </c>
      <c r="O9" s="260">
        <f t="shared" si="7"/>
        <v>1167.5283051411016</v>
      </c>
      <c r="P9" s="260">
        <v>1632.0543302817412</v>
      </c>
      <c r="Q9" s="264">
        <v>10126.175049338954</v>
      </c>
      <c r="R9" s="260">
        <f t="shared" si="8"/>
        <v>3299.0346755798159</v>
      </c>
      <c r="S9" s="260">
        <v>3766.3940410083665</v>
      </c>
      <c r="T9" s="264">
        <v>9433.3531755323293</v>
      </c>
      <c r="U9" s="260">
        <f t="shared" si="9"/>
        <v>429.72594992098794</v>
      </c>
      <c r="V9" s="260">
        <v>482.15085959013538</v>
      </c>
      <c r="W9" s="264">
        <v>3227.1429583808563</v>
      </c>
      <c r="X9" s="260">
        <f t="shared" si="10"/>
        <v>1469.8800620432362</v>
      </c>
      <c r="Y9" s="260">
        <v>1772.7276482896912</v>
      </c>
      <c r="Z9" s="264">
        <v>7436.9824368762784</v>
      </c>
      <c r="AA9" s="260">
        <f t="shared" si="11"/>
        <v>3013.2217005856251</v>
      </c>
      <c r="AB9" s="260">
        <v>3185.0596676342857</v>
      </c>
      <c r="AC9" s="264">
        <v>6084.3169363967418</v>
      </c>
      <c r="AD9" s="260"/>
      <c r="AE9" s="260">
        <v>1916.6916110589152</v>
      </c>
      <c r="AF9" s="264">
        <v>2873.7008516998098</v>
      </c>
      <c r="AG9" s="260"/>
      <c r="AH9" s="169"/>
      <c r="AI9" s="169"/>
      <c r="AJ9" s="260"/>
      <c r="AK9" s="169"/>
      <c r="AL9" s="169"/>
      <c r="AM9" s="260">
        <f t="shared" si="12"/>
        <v>9416.7517805196549</v>
      </c>
      <c r="AN9" s="260">
        <f t="shared" si="2"/>
        <v>9416.7517805196549</v>
      </c>
      <c r="AO9" s="264">
        <f t="shared" si="3"/>
        <v>25115.21625784113</v>
      </c>
      <c r="AP9" s="260">
        <f t="shared" si="13"/>
        <v>2442.0609102674753</v>
      </c>
      <c r="AQ9" s="169">
        <v>2442.0609102674753</v>
      </c>
      <c r="AR9" s="169">
        <v>4897.7214429000078</v>
      </c>
      <c r="AS9" s="260">
        <f t="shared" si="14"/>
        <v>2676.3617727311907</v>
      </c>
      <c r="AT9" s="169">
        <v>2676.3617727311903</v>
      </c>
      <c r="AU9" s="169">
        <v>6555.5636129161958</v>
      </c>
      <c r="AV9" s="260">
        <f t="shared" si="15"/>
        <v>3016.1258260260984</v>
      </c>
      <c r="AW9" s="169">
        <v>3016.1258260260984</v>
      </c>
      <c r="AX9" s="169">
        <v>10373.677723774457</v>
      </c>
      <c r="AY9" s="260">
        <f t="shared" si="16"/>
        <v>1282.2032714948905</v>
      </c>
      <c r="AZ9" s="169">
        <v>1282.2032714948907</v>
      </c>
      <c r="BA9" s="191">
        <v>4989.7184224221628</v>
      </c>
    </row>
    <row r="10" spans="1:53" s="16" customFormat="1" x14ac:dyDescent="0.5">
      <c r="A10" s="12">
        <v>1995</v>
      </c>
      <c r="B10" s="270">
        <v>69894.808764359375</v>
      </c>
      <c r="C10" s="260"/>
      <c r="D10" s="260"/>
      <c r="E10" s="261">
        <v>57584.044042035712</v>
      </c>
      <c r="F10" s="260">
        <f t="shared" si="4"/>
        <v>1468.3790767468224</v>
      </c>
      <c r="G10" s="260">
        <f t="shared" si="0"/>
        <v>1556.6810532491493</v>
      </c>
      <c r="H10" s="264">
        <f t="shared" si="1"/>
        <v>2685.4829493685611</v>
      </c>
      <c r="I10" s="260">
        <f t="shared" si="5"/>
        <v>1258.3748533352591</v>
      </c>
      <c r="J10" s="260">
        <v>1353.7891749874186</v>
      </c>
      <c r="K10" s="260">
        <v>2385.6865805597222</v>
      </c>
      <c r="L10" s="260">
        <f t="shared" si="6"/>
        <v>210.00422341156329</v>
      </c>
      <c r="M10" s="260">
        <v>202.89187826173074</v>
      </c>
      <c r="N10" s="260">
        <v>378.71000970727516</v>
      </c>
      <c r="O10" s="260">
        <f t="shared" si="7"/>
        <v>1784.3420779997741</v>
      </c>
      <c r="P10" s="260">
        <v>2374.9887222006855</v>
      </c>
      <c r="Q10" s="264">
        <v>11071.053147236687</v>
      </c>
      <c r="R10" s="260">
        <f t="shared" si="8"/>
        <v>4050.1442707114925</v>
      </c>
      <c r="S10" s="260">
        <v>4581.4701303992906</v>
      </c>
      <c r="T10" s="264">
        <v>10144.037214770926</v>
      </c>
      <c r="U10" s="260">
        <f t="shared" si="9"/>
        <v>518.93595718082634</v>
      </c>
      <c r="V10" s="260">
        <v>567.27861981124181</v>
      </c>
      <c r="W10" s="264">
        <v>3473.3537994525987</v>
      </c>
      <c r="X10" s="260">
        <f t="shared" si="10"/>
        <v>1948.5627026465227</v>
      </c>
      <c r="Y10" s="260">
        <v>2124.7854313781108</v>
      </c>
      <c r="Z10" s="264">
        <v>8174.6491688757369</v>
      </c>
      <c r="AA10" s="260">
        <f t="shared" si="11"/>
        <v>3635.9293167790238</v>
      </c>
      <c r="AB10" s="260">
        <v>3825.7686491013233</v>
      </c>
      <c r="AC10" s="264">
        <v>6945.5987108873687</v>
      </c>
      <c r="AD10" s="260"/>
      <c r="AE10" s="260">
        <v>2184.3816967595517</v>
      </c>
      <c r="AF10" s="264">
        <v>3295.5454161051066</v>
      </c>
      <c r="AG10" s="260"/>
      <c r="AH10" s="169"/>
      <c r="AI10" s="169"/>
      <c r="AJ10" s="260"/>
      <c r="AK10" s="169"/>
      <c r="AL10" s="169"/>
      <c r="AM10" s="260">
        <f t="shared" si="12"/>
        <v>9849.5352633477432</v>
      </c>
      <c r="AN10" s="260">
        <f t="shared" si="2"/>
        <v>9849.5352633477451</v>
      </c>
      <c r="AO10" s="264">
        <f t="shared" si="3"/>
        <v>26269.483782077528</v>
      </c>
      <c r="AP10" s="260">
        <f t="shared" si="13"/>
        <v>2680.7748492932938</v>
      </c>
      <c r="AQ10" s="169">
        <v>2680.7748492932938</v>
      </c>
      <c r="AR10" s="169">
        <v>5376.4786978768379</v>
      </c>
      <c r="AS10" s="260">
        <f t="shared" si="14"/>
        <v>2755.2147192414677</v>
      </c>
      <c r="AT10" s="169">
        <v>2755.2147192414677</v>
      </c>
      <c r="AU10" s="169">
        <v>6748.7084680627731</v>
      </c>
      <c r="AV10" s="260">
        <f t="shared" si="15"/>
        <v>3113.3314398248258</v>
      </c>
      <c r="AW10" s="169">
        <v>3113.3314398248258</v>
      </c>
      <c r="AX10" s="169">
        <v>10708.007181049876</v>
      </c>
      <c r="AY10" s="260">
        <f t="shared" si="16"/>
        <v>1300.2142549881562</v>
      </c>
      <c r="AZ10" s="169">
        <v>1300.2142549881564</v>
      </c>
      <c r="BA10" s="191">
        <v>5059.8085073098046</v>
      </c>
    </row>
    <row r="11" spans="1:53" s="16" customFormat="1" x14ac:dyDescent="0.5">
      <c r="A11" s="12">
        <v>1996</v>
      </c>
      <c r="B11" s="270">
        <v>74628.527142938503</v>
      </c>
      <c r="C11" s="260"/>
      <c r="D11" s="260">
        <f t="shared" ref="D11:D37" si="17">+G11+S11+V11+Y11+AB11+AE11+AN11</f>
        <v>26552.304342507934</v>
      </c>
      <c r="E11" s="261">
        <v>60952.064712618267</v>
      </c>
      <c r="F11" s="260">
        <f t="shared" si="4"/>
        <v>1594.1970874061599</v>
      </c>
      <c r="G11" s="260">
        <f>+M11+J11</f>
        <v>1626.028936475622</v>
      </c>
      <c r="H11" s="264">
        <f>+H12*G11/F12</f>
        <v>2750.2031242857643</v>
      </c>
      <c r="I11" s="260">
        <f t="shared" si="5"/>
        <v>1371.5696946765672</v>
      </c>
      <c r="J11" s="262">
        <v>1401.4827415330401</v>
      </c>
      <c r="K11" s="262">
        <v>2417.01992847054</v>
      </c>
      <c r="L11" s="260">
        <f t="shared" si="6"/>
        <v>222.6273927295926</v>
      </c>
      <c r="M11" s="262">
        <v>224.54619494258199</v>
      </c>
      <c r="N11" s="260">
        <v>415.547545737478</v>
      </c>
      <c r="O11" s="260">
        <f t="shared" si="7"/>
        <v>2749.3306827702145</v>
      </c>
      <c r="P11" s="260">
        <v>2049.4248842473298</v>
      </c>
      <c r="Q11" s="264">
        <v>12816.055008494301</v>
      </c>
      <c r="R11" s="260">
        <f t="shared" si="8"/>
        <v>4728.7199696571206</v>
      </c>
      <c r="S11" s="260">
        <v>4932.6429532483698</v>
      </c>
      <c r="T11" s="264">
        <v>10470.069646891199</v>
      </c>
      <c r="U11" s="260">
        <f t="shared" si="9"/>
        <v>545.98337221258919</v>
      </c>
      <c r="V11" s="260">
        <v>602.56389281385498</v>
      </c>
      <c r="W11" s="264">
        <v>3342.9664966812102</v>
      </c>
      <c r="X11" s="260">
        <f t="shared" si="10"/>
        <v>2307.8069375159812</v>
      </c>
      <c r="Y11" s="260">
        <v>2408.7832482742401</v>
      </c>
      <c r="Z11" s="264">
        <v>8878.7845516498692</v>
      </c>
      <c r="AA11" s="260">
        <f t="shared" si="11"/>
        <v>4190.1650291675996</v>
      </c>
      <c r="AB11" s="260">
        <v>4081.9803057995</v>
      </c>
      <c r="AC11" s="264">
        <v>7607.1523122100398</v>
      </c>
      <c r="AD11" s="260"/>
      <c r="AE11" s="260">
        <v>2581.6397843514269</v>
      </c>
      <c r="AF11" s="264">
        <v>3630.8287424581667</v>
      </c>
      <c r="AG11" s="260"/>
      <c r="AH11" s="260">
        <v>1690.83899728812</v>
      </c>
      <c r="AI11" s="260">
        <v>3315.8526220437798</v>
      </c>
      <c r="AJ11" s="260"/>
      <c r="AK11" s="260">
        <v>890.80078706330698</v>
      </c>
      <c r="AL11" s="260">
        <v>673.39392036807999</v>
      </c>
      <c r="AM11" s="260">
        <f t="shared" si="12"/>
        <v>10318.665221544921</v>
      </c>
      <c r="AN11" s="260">
        <f>+AQ11+AT11+AW11+AZ11</f>
        <v>10318.665221544921</v>
      </c>
      <c r="AO11" s="264">
        <f t="shared" ref="AO11:AO31" si="18">+AO12*AN11/AM12</f>
        <v>27520.690209492128</v>
      </c>
      <c r="AP11" s="260">
        <f t="shared" si="13"/>
        <v>2864.2918843614102</v>
      </c>
      <c r="AQ11" s="260">
        <v>2864.2918843614102</v>
      </c>
      <c r="AR11" s="260">
        <v>5744.5347582361601</v>
      </c>
      <c r="AS11" s="260">
        <f t="shared" si="14"/>
        <v>2841.6588457710905</v>
      </c>
      <c r="AT11" s="260">
        <v>2841.65884577109</v>
      </c>
      <c r="AU11" s="260">
        <v>6960.4473952144699</v>
      </c>
      <c r="AV11" s="260">
        <f t="shared" si="15"/>
        <v>3294.6328939158798</v>
      </c>
      <c r="AW11" s="260">
        <v>3294.6328939158798</v>
      </c>
      <c r="AX11" s="260">
        <v>11331.5762773267</v>
      </c>
      <c r="AY11" s="260">
        <f t="shared" si="16"/>
        <v>1318.0815974965401</v>
      </c>
      <c r="AZ11" s="260">
        <v>1318.0815974965401</v>
      </c>
      <c r="BA11" s="263">
        <v>5129.3396105722904</v>
      </c>
    </row>
    <row r="12" spans="1:53" s="16" customFormat="1" x14ac:dyDescent="0.5">
      <c r="A12" s="12">
        <v>1997</v>
      </c>
      <c r="B12" s="270">
        <v>80017.176451424297</v>
      </c>
      <c r="C12" s="260">
        <f t="shared" ref="C12:C37" si="19">+F12+R12+U12+X12+AA12+AD12+AM12</f>
        <v>28429.258384911016</v>
      </c>
      <c r="D12" s="260">
        <f t="shared" si="17"/>
        <v>29705.724325548512</v>
      </c>
      <c r="E12" s="261">
        <v>65260.701084792257</v>
      </c>
      <c r="F12" s="260">
        <f t="shared" ref="F12:F23" si="20">+I12+L12</f>
        <v>1719.0199551277824</v>
      </c>
      <c r="G12" s="260">
        <f t="shared" ref="G12:G22" si="21">+M12+J12</f>
        <v>1799.7038579928389</v>
      </c>
      <c r="H12" s="264">
        <f t="shared" ref="H12:H31" si="22">+H13*G12/F13</f>
        <v>2907.4845749972178</v>
      </c>
      <c r="I12" s="260">
        <f t="shared" ref="I12:I37" si="23">+J11*K12/K11</f>
        <v>1460.8802685645808</v>
      </c>
      <c r="J12" s="262">
        <v>1506.1520807423899</v>
      </c>
      <c r="K12" s="262">
        <v>2519.45786957573</v>
      </c>
      <c r="L12" s="260">
        <f>+M11*N12/N11</f>
        <v>258.13968656320156</v>
      </c>
      <c r="M12" s="262">
        <v>293.55177725044899</v>
      </c>
      <c r="N12" s="260">
        <v>477.71601400865302</v>
      </c>
      <c r="O12" s="260">
        <f t="shared" ref="O12:O23" si="24">+P11*Q12/Q11</f>
        <v>2237.6956870840768</v>
      </c>
      <c r="P12" s="260">
        <v>2043.49235065532</v>
      </c>
      <c r="Q12" s="264">
        <v>13993.4043147292</v>
      </c>
      <c r="R12" s="260">
        <f t="shared" ref="R12:R23" si="25">+S11*T12/T11</f>
        <v>5187.0606816144154</v>
      </c>
      <c r="S12" s="260">
        <v>5349.10473443091</v>
      </c>
      <c r="T12" s="264">
        <v>11010.0988686783</v>
      </c>
      <c r="U12" s="260">
        <f t="shared" ref="U12:U23" si="26">+V11*W12/W11</f>
        <v>640.28982757147446</v>
      </c>
      <c r="V12" s="260">
        <v>591.68557662164403</v>
      </c>
      <c r="W12" s="264">
        <v>3552.26635260481</v>
      </c>
      <c r="X12" s="260">
        <f>+Y11*Z12/Z11</f>
        <v>2508.5121268620087</v>
      </c>
      <c r="Y12" s="260">
        <v>2796.75263729996</v>
      </c>
      <c r="Z12" s="264">
        <v>9246.3855913834504</v>
      </c>
      <c r="AA12" s="260">
        <f t="shared" ref="AA12:AA23" si="27">+AB11*AC12/AC11</f>
        <v>4449.9632937290862</v>
      </c>
      <c r="AB12" s="260">
        <v>4433.4444688446101</v>
      </c>
      <c r="AC12" s="264">
        <v>8292.9230479251</v>
      </c>
      <c r="AD12" s="260">
        <f t="shared" ref="AD12:AD23" si="28">+AG12+AJ12</f>
        <v>2994.865120935402</v>
      </c>
      <c r="AE12" s="260">
        <v>3013.7371206601601</v>
      </c>
      <c r="AF12" s="264">
        <v>4211.9905444552542</v>
      </c>
      <c r="AG12" s="260">
        <f t="shared" ref="AG12:AG23" si="29">+AH11*AI12/AI11</f>
        <v>1932.4028145488739</v>
      </c>
      <c r="AH12" s="260">
        <v>1993.8508568805701</v>
      </c>
      <c r="AI12" s="260">
        <v>3789.5760328118399</v>
      </c>
      <c r="AJ12" s="260">
        <f t="shared" ref="AJ12:AJ23" si="30">+AK11*AL12/AL11</f>
        <v>1062.4623063865281</v>
      </c>
      <c r="AK12" s="260">
        <v>1019.88626377959</v>
      </c>
      <c r="AL12" s="260">
        <v>803.16010956789899</v>
      </c>
      <c r="AM12" s="260">
        <f t="shared" ref="AM12:AM23" si="31">+AP12+AS12+AV12+AY12</f>
        <v>10929.547379070849</v>
      </c>
      <c r="AN12" s="260">
        <f t="shared" ref="AN12:AN32" si="32">+AQ12+AT12+AW12+AZ12</f>
        <v>11721.29592969839</v>
      </c>
      <c r="AO12" s="264">
        <f t="shared" si="18"/>
        <v>29149.960880729213</v>
      </c>
      <c r="AP12" s="260">
        <f t="shared" ref="AP12:AP23" si="33">+AQ11*AR12/AR11</f>
        <v>3154.4963348819965</v>
      </c>
      <c r="AQ12" s="260">
        <v>3324.9968175190002</v>
      </c>
      <c r="AR12" s="260">
        <v>6326.55978233108</v>
      </c>
      <c r="AS12" s="260">
        <f t="shared" ref="AS12:AS23" si="34">+AT11*AU12/AU11</f>
        <v>3001.0368690591636</v>
      </c>
      <c r="AT12" s="260">
        <v>3180.11403036817</v>
      </c>
      <c r="AU12" s="260">
        <v>7350.8328732956297</v>
      </c>
      <c r="AV12" s="260">
        <f t="shared" ref="AV12:AV23" si="35">+AW11*AX12/AX11</f>
        <v>3436.7324227023705</v>
      </c>
      <c r="AW12" s="260">
        <v>3705.7204319518301</v>
      </c>
      <c r="AX12" s="260">
        <v>11820.3140824976</v>
      </c>
      <c r="AY12" s="260">
        <f t="shared" ref="AY12:AY23" si="36">+AZ11*BA12/BA11</f>
        <v>1337.2817524273173</v>
      </c>
      <c r="AZ12" s="260">
        <v>1510.46464985939</v>
      </c>
      <c r="BA12" s="263">
        <v>5204.0573787306603</v>
      </c>
    </row>
    <row r="13" spans="1:53" s="16" customFormat="1" x14ac:dyDescent="0.5">
      <c r="A13" s="12">
        <v>1998</v>
      </c>
      <c r="B13" s="270">
        <v>83335.201718851502</v>
      </c>
      <c r="C13" s="260">
        <f t="shared" si="19"/>
        <v>30868.035664083676</v>
      </c>
      <c r="D13" s="260">
        <f t="shared" si="17"/>
        <v>31655.600858237576</v>
      </c>
      <c r="E13" s="261">
        <v>67814.1905065725</v>
      </c>
      <c r="F13" s="260">
        <f t="shared" si="20"/>
        <v>1922.3110265227381</v>
      </c>
      <c r="G13" s="260">
        <f t="shared" si="21"/>
        <v>2035.8704222759379</v>
      </c>
      <c r="H13" s="264">
        <f t="shared" si="22"/>
        <v>3105.5607471972021</v>
      </c>
      <c r="I13" s="260">
        <f t="shared" si="23"/>
        <v>1631.0153182203385</v>
      </c>
      <c r="J13" s="262">
        <v>1693.27427660086</v>
      </c>
      <c r="K13" s="262">
        <v>2728.3263300099902</v>
      </c>
      <c r="L13" s="260">
        <f t="shared" ref="L13:L23" si="37">+M12*N13/N12</f>
        <v>291.29570830239953</v>
      </c>
      <c r="M13" s="262">
        <v>342.59614567507799</v>
      </c>
      <c r="N13" s="260">
        <v>474.04456539646702</v>
      </c>
      <c r="O13" s="260">
        <f t="shared" si="24"/>
        <v>2197.7071359407796</v>
      </c>
      <c r="P13" s="260">
        <v>1498.7859627365101</v>
      </c>
      <c r="Q13" s="264">
        <v>15049.4346155603</v>
      </c>
      <c r="R13" s="260">
        <f t="shared" si="25"/>
        <v>5323.3069120862892</v>
      </c>
      <c r="S13" s="260">
        <v>5441.4189320082996</v>
      </c>
      <c r="T13" s="264">
        <v>10956.999034460699</v>
      </c>
      <c r="U13" s="260">
        <f t="shared" si="26"/>
        <v>631.76799313439392</v>
      </c>
      <c r="V13" s="260">
        <v>643.52612971589701</v>
      </c>
      <c r="W13" s="264">
        <v>3792.9066945957402</v>
      </c>
      <c r="X13" s="260">
        <f t="shared" ref="X13:X23" si="38">+Y12*Z13/Z12</f>
        <v>2754.3891233052855</v>
      </c>
      <c r="Y13" s="260">
        <v>2730.9475623385401</v>
      </c>
      <c r="Z13" s="264">
        <v>9106.3269461616492</v>
      </c>
      <c r="AA13" s="260">
        <f t="shared" si="27"/>
        <v>4649.0758760614808</v>
      </c>
      <c r="AB13" s="260">
        <v>4696.4853325552704</v>
      </c>
      <c r="AC13" s="264">
        <v>8696.2696285198799</v>
      </c>
      <c r="AD13" s="260">
        <f t="shared" si="28"/>
        <v>3263.2995691940737</v>
      </c>
      <c r="AE13" s="260">
        <v>3657.43100637628</v>
      </c>
      <c r="AF13" s="264">
        <v>4560.7783223506567</v>
      </c>
      <c r="AG13" s="260">
        <f t="shared" si="29"/>
        <v>2132.1368298450884</v>
      </c>
      <c r="AH13" s="260">
        <v>2425.20012975285</v>
      </c>
      <c r="AI13" s="260">
        <v>4052.40672900558</v>
      </c>
      <c r="AJ13" s="260">
        <f t="shared" si="30"/>
        <v>1131.1627393489853</v>
      </c>
      <c r="AK13" s="260">
        <v>1232.23087662343</v>
      </c>
      <c r="AL13" s="260">
        <v>890.79029882002101</v>
      </c>
      <c r="AM13" s="260">
        <f t="shared" si="31"/>
        <v>12323.885163779416</v>
      </c>
      <c r="AN13" s="260">
        <f t="shared" si="32"/>
        <v>12449.921472967351</v>
      </c>
      <c r="AO13" s="264">
        <f t="shared" si="18"/>
        <v>30648.553929310532</v>
      </c>
      <c r="AP13" s="260">
        <f t="shared" si="33"/>
        <v>3733.572126605382</v>
      </c>
      <c r="AQ13" s="260">
        <v>3638.9035072309798</v>
      </c>
      <c r="AR13" s="260">
        <v>7103.9668778506903</v>
      </c>
      <c r="AS13" s="260">
        <f t="shared" si="34"/>
        <v>3280.4867674509619</v>
      </c>
      <c r="AT13" s="260">
        <v>3087.7139627676202</v>
      </c>
      <c r="AU13" s="260">
        <v>7582.8444327193101</v>
      </c>
      <c r="AV13" s="260">
        <f t="shared" si="35"/>
        <v>3775.759359779353</v>
      </c>
      <c r="AW13" s="260">
        <v>4062.9019176257402</v>
      </c>
      <c r="AX13" s="260">
        <v>12043.720607659199</v>
      </c>
      <c r="AY13" s="260">
        <f t="shared" si="36"/>
        <v>1534.0669099437202</v>
      </c>
      <c r="AZ13" s="260">
        <v>1660.40208534301</v>
      </c>
      <c r="BA13" s="263">
        <v>5285.3750817024002</v>
      </c>
    </row>
    <row r="14" spans="1:53" s="16" customFormat="1" x14ac:dyDescent="0.5">
      <c r="A14" s="12">
        <v>1999</v>
      </c>
      <c r="B14" s="270">
        <v>83670.443198898807</v>
      </c>
      <c r="C14" s="260">
        <f t="shared" si="19"/>
        <v>31617.300459434053</v>
      </c>
      <c r="D14" s="260">
        <f t="shared" si="17"/>
        <v>32099.265508340359</v>
      </c>
      <c r="E14" s="261">
        <v>67732.141501956488</v>
      </c>
      <c r="F14" s="260">
        <f t="shared" si="20"/>
        <v>1998.8293559665155</v>
      </c>
      <c r="G14" s="260">
        <f t="shared" si="21"/>
        <v>2036.1835808833562</v>
      </c>
      <c r="H14" s="264">
        <f t="shared" si="22"/>
        <v>3049.0575040112858</v>
      </c>
      <c r="I14" s="260">
        <f t="shared" si="23"/>
        <v>1643.0458098741699</v>
      </c>
      <c r="J14" s="262">
        <v>1616.79941114196</v>
      </c>
      <c r="K14" s="262">
        <v>2647.3945812790298</v>
      </c>
      <c r="L14" s="260">
        <f t="shared" si="37"/>
        <v>355.78354609234566</v>
      </c>
      <c r="M14" s="262">
        <v>419.38416974139602</v>
      </c>
      <c r="N14" s="260">
        <v>492.29175112354102</v>
      </c>
      <c r="O14" s="260">
        <f t="shared" si="24"/>
        <v>1670.4600797128626</v>
      </c>
      <c r="P14" s="260">
        <v>1957.75297377693</v>
      </c>
      <c r="Q14" s="264">
        <v>16773.228714820802</v>
      </c>
      <c r="R14" s="260">
        <f t="shared" si="25"/>
        <v>5459.0133884433608</v>
      </c>
      <c r="S14" s="260">
        <v>5647.3845754295398</v>
      </c>
      <c r="T14" s="264">
        <v>10992.4277424098</v>
      </c>
      <c r="U14" s="260">
        <f t="shared" si="26"/>
        <v>594.78746051373162</v>
      </c>
      <c r="V14" s="260">
        <v>614.92701216652404</v>
      </c>
      <c r="W14" s="264">
        <v>3505.6437286238802</v>
      </c>
      <c r="X14" s="260">
        <f t="shared" si="38"/>
        <v>2371.0923176251958</v>
      </c>
      <c r="Y14" s="260">
        <v>2173.4241869774301</v>
      </c>
      <c r="Z14" s="264">
        <v>7906.3919650429998</v>
      </c>
      <c r="AA14" s="260">
        <f t="shared" si="27"/>
        <v>4576.6150195891778</v>
      </c>
      <c r="AB14" s="260">
        <v>4578.3669034457798</v>
      </c>
      <c r="AC14" s="264">
        <v>8474.3111876444691</v>
      </c>
      <c r="AD14" s="260">
        <f t="shared" si="28"/>
        <v>3853.4110324330004</v>
      </c>
      <c r="AE14" s="260">
        <v>3983.49589929802</v>
      </c>
      <c r="AF14" s="264">
        <v>4805.163371007744</v>
      </c>
      <c r="AG14" s="260">
        <f t="shared" si="29"/>
        <v>2475.616653427749</v>
      </c>
      <c r="AH14" s="260">
        <v>2571.6095206322102</v>
      </c>
      <c r="AI14" s="260">
        <v>4136.65060533015</v>
      </c>
      <c r="AJ14" s="260">
        <f t="shared" si="30"/>
        <v>1377.7943790052516</v>
      </c>
      <c r="AK14" s="260">
        <v>1411.8863786658101</v>
      </c>
      <c r="AL14" s="260">
        <v>996.01940664704205</v>
      </c>
      <c r="AM14" s="260">
        <f t="shared" si="31"/>
        <v>12763.551884863071</v>
      </c>
      <c r="AN14" s="260">
        <f t="shared" si="32"/>
        <v>13065.48335013971</v>
      </c>
      <c r="AO14" s="264">
        <f t="shared" si="18"/>
        <v>31420.632581672249</v>
      </c>
      <c r="AP14" s="260">
        <f t="shared" si="33"/>
        <v>3858.5006676708799</v>
      </c>
      <c r="AQ14" s="260">
        <v>3846.5296586795698</v>
      </c>
      <c r="AR14" s="260">
        <v>7532.6704560398803</v>
      </c>
      <c r="AS14" s="260">
        <f t="shared" si="34"/>
        <v>3156.3955718749598</v>
      </c>
      <c r="AT14" s="260">
        <v>3011.9928643204898</v>
      </c>
      <c r="AU14" s="260">
        <v>7751.5135398742304</v>
      </c>
      <c r="AV14" s="260">
        <f t="shared" si="35"/>
        <v>4063.6636389438595</v>
      </c>
      <c r="AW14" s="260">
        <v>4360.4987179363197</v>
      </c>
      <c r="AX14" s="260">
        <v>12045.978589496401</v>
      </c>
      <c r="AY14" s="260">
        <f t="shared" si="36"/>
        <v>1684.9920063733714</v>
      </c>
      <c r="AZ14" s="260">
        <v>1846.4621092033301</v>
      </c>
      <c r="BA14" s="263">
        <v>5363.6494689861602</v>
      </c>
    </row>
    <row r="15" spans="1:53" s="16" customFormat="1" x14ac:dyDescent="0.5">
      <c r="A15" s="12">
        <v>2000</v>
      </c>
      <c r="B15" s="270">
        <v>87739.354758178306</v>
      </c>
      <c r="C15" s="260">
        <f t="shared" si="19"/>
        <v>33703.804929062018</v>
      </c>
      <c r="D15" s="260">
        <f t="shared" si="17"/>
        <v>34834.172030754591</v>
      </c>
      <c r="E15" s="261">
        <v>71117.854208110119</v>
      </c>
      <c r="F15" s="260">
        <f t="shared" si="20"/>
        <v>2202.6349030822871</v>
      </c>
      <c r="G15" s="260">
        <f t="shared" si="21"/>
        <v>2145.774110717151</v>
      </c>
      <c r="H15" s="264">
        <f t="shared" si="22"/>
        <v>3298.3079437889573</v>
      </c>
      <c r="I15" s="260">
        <f t="shared" si="23"/>
        <v>1724.818200658053</v>
      </c>
      <c r="J15" s="262">
        <v>1809.5601034251999</v>
      </c>
      <c r="K15" s="262">
        <v>2824.2677023789702</v>
      </c>
      <c r="L15" s="260">
        <f t="shared" si="37"/>
        <v>477.81670242423411</v>
      </c>
      <c r="M15" s="262">
        <v>336.21400729195102</v>
      </c>
      <c r="N15" s="260">
        <v>560.88245127980997</v>
      </c>
      <c r="O15" s="260">
        <f t="shared" si="24"/>
        <v>2009.4136504668156</v>
      </c>
      <c r="P15" s="260">
        <v>2535.5589132022001</v>
      </c>
      <c r="Q15" s="264">
        <v>17215.8363151097</v>
      </c>
      <c r="R15" s="260">
        <f t="shared" si="25"/>
        <v>5993.2447367255736</v>
      </c>
      <c r="S15" s="260">
        <v>6413.5297038733897</v>
      </c>
      <c r="T15" s="264">
        <v>11665.6319099754</v>
      </c>
      <c r="U15" s="260">
        <f t="shared" si="26"/>
        <v>628.31201377979971</v>
      </c>
      <c r="V15" s="260">
        <v>854.51757370883399</v>
      </c>
      <c r="W15" s="264">
        <v>3581.9504219953101</v>
      </c>
      <c r="X15" s="260">
        <f t="shared" si="38"/>
        <v>2076.2150050720838</v>
      </c>
      <c r="Y15" s="260">
        <v>1946.0611793195501</v>
      </c>
      <c r="Z15" s="264">
        <v>7552.7684527300698</v>
      </c>
      <c r="AA15" s="260">
        <f t="shared" si="27"/>
        <v>4733.1284104796596</v>
      </c>
      <c r="AB15" s="260">
        <v>4820.5048603587302</v>
      </c>
      <c r="AC15" s="264">
        <v>8760.7664233502092</v>
      </c>
      <c r="AD15" s="260">
        <f t="shared" si="28"/>
        <v>4399.973989294378</v>
      </c>
      <c r="AE15" s="260">
        <v>4456.7668443486</v>
      </c>
      <c r="AF15" s="264">
        <v>5307.5475364415352</v>
      </c>
      <c r="AG15" s="260">
        <f t="shared" si="29"/>
        <v>2793.0039070500729</v>
      </c>
      <c r="AH15" s="260">
        <v>3023.8813436937098</v>
      </c>
      <c r="AI15" s="260">
        <v>4492.7821312264296</v>
      </c>
      <c r="AJ15" s="260">
        <f t="shared" si="30"/>
        <v>1606.9700822443053</v>
      </c>
      <c r="AK15" s="260">
        <v>1432.8855006548899</v>
      </c>
      <c r="AL15" s="260">
        <v>1133.6417802465201</v>
      </c>
      <c r="AM15" s="260">
        <f t="shared" si="31"/>
        <v>13670.295870628237</v>
      </c>
      <c r="AN15" s="260">
        <f t="shared" si="32"/>
        <v>14197.017758428339</v>
      </c>
      <c r="AO15" s="264">
        <f t="shared" si="18"/>
        <v>32875.120829660562</v>
      </c>
      <c r="AP15" s="260">
        <f t="shared" si="33"/>
        <v>4329.3106223513269</v>
      </c>
      <c r="AQ15" s="260">
        <v>4526.4621254119302</v>
      </c>
      <c r="AR15" s="260">
        <v>8478.1018512152095</v>
      </c>
      <c r="AS15" s="260">
        <f t="shared" si="34"/>
        <v>3055.5947383464895</v>
      </c>
      <c r="AT15" s="260">
        <v>3050.27372058439</v>
      </c>
      <c r="AU15" s="260">
        <v>7863.72513269707</v>
      </c>
      <c r="AV15" s="260">
        <f t="shared" si="35"/>
        <v>4412.5381823646439</v>
      </c>
      <c r="AW15" s="260">
        <v>4656.2867803627996</v>
      </c>
      <c r="AX15" s="260">
        <v>12189.7388139253</v>
      </c>
      <c r="AY15" s="260">
        <f t="shared" si="36"/>
        <v>1872.8523275657774</v>
      </c>
      <c r="AZ15" s="260">
        <v>1963.9951320692201</v>
      </c>
      <c r="BA15" s="263">
        <v>5440.3084375079898</v>
      </c>
    </row>
    <row r="16" spans="1:53" s="16" customFormat="1" x14ac:dyDescent="0.5">
      <c r="A16" s="12">
        <v>2001</v>
      </c>
      <c r="B16" s="270">
        <v>90657.867568728107</v>
      </c>
      <c r="C16" s="260">
        <f t="shared" si="19"/>
        <v>36027.602551323347</v>
      </c>
      <c r="D16" s="260">
        <f t="shared" si="17"/>
        <v>37742.046905422838</v>
      </c>
      <c r="E16" s="261">
        <v>73554.375957339114</v>
      </c>
      <c r="F16" s="260">
        <f t="shared" si="20"/>
        <v>2237.5760123189571</v>
      </c>
      <c r="G16" s="260">
        <f t="shared" si="21"/>
        <v>1844.706643951042</v>
      </c>
      <c r="H16" s="264">
        <f t="shared" si="22"/>
        <v>3439.4182963632888</v>
      </c>
      <c r="I16" s="260">
        <f t="shared" si="23"/>
        <v>1875.984925009489</v>
      </c>
      <c r="J16" s="262">
        <v>1576.0760935969299</v>
      </c>
      <c r="K16" s="262">
        <v>2927.9401241358901</v>
      </c>
      <c r="L16" s="260">
        <f t="shared" si="37"/>
        <v>361.59108730946792</v>
      </c>
      <c r="M16" s="262">
        <v>268.63055035411202</v>
      </c>
      <c r="N16" s="260">
        <v>603.21726939519294</v>
      </c>
      <c r="O16" s="260">
        <f t="shared" si="24"/>
        <v>2585.1742161106245</v>
      </c>
      <c r="P16" s="260">
        <v>2552.3348495513301</v>
      </c>
      <c r="Q16" s="264">
        <v>17552.712310831401</v>
      </c>
      <c r="R16" s="260">
        <f t="shared" si="25"/>
        <v>6457.8916743410227</v>
      </c>
      <c r="S16" s="260">
        <v>7236.7407241809497</v>
      </c>
      <c r="T16" s="264">
        <v>11746.322331969401</v>
      </c>
      <c r="U16" s="260">
        <f t="shared" si="26"/>
        <v>839.23603770984846</v>
      </c>
      <c r="V16" s="260">
        <v>941.86224718916696</v>
      </c>
      <c r="W16" s="264">
        <v>3517.8935716689598</v>
      </c>
      <c r="X16" s="260">
        <f t="shared" si="38"/>
        <v>2003.2710783327325</v>
      </c>
      <c r="Y16" s="260">
        <v>2202.7293500849</v>
      </c>
      <c r="Z16" s="264">
        <v>7774.8031580324596</v>
      </c>
      <c r="AA16" s="260">
        <f t="shared" si="27"/>
        <v>4841.7357918004936</v>
      </c>
      <c r="AB16" s="260">
        <v>5119.43117225476</v>
      </c>
      <c r="AC16" s="264">
        <v>8799.3514339869598</v>
      </c>
      <c r="AD16" s="260">
        <f t="shared" si="28"/>
        <v>4750.983208121691</v>
      </c>
      <c r="AE16" s="260">
        <v>4945.6003314336795</v>
      </c>
      <c r="AF16" s="264">
        <v>5657.9287413064021</v>
      </c>
      <c r="AG16" s="260">
        <f t="shared" si="29"/>
        <v>3144.2383855377025</v>
      </c>
      <c r="AH16" s="260">
        <v>3398.1358462040598</v>
      </c>
      <c r="AI16" s="260">
        <v>4671.6046131639796</v>
      </c>
      <c r="AJ16" s="260">
        <f t="shared" si="30"/>
        <v>1606.7448225839883</v>
      </c>
      <c r="AK16" s="260">
        <v>1547.4644852296201</v>
      </c>
      <c r="AL16" s="260">
        <v>1271.1923320066401</v>
      </c>
      <c r="AM16" s="260">
        <f t="shared" si="31"/>
        <v>14896.908748698599</v>
      </c>
      <c r="AN16" s="260">
        <f t="shared" si="32"/>
        <v>15450.976436328339</v>
      </c>
      <c r="AO16" s="264">
        <f t="shared" si="18"/>
        <v>34495.813376802435</v>
      </c>
      <c r="AP16" s="260">
        <f>+AQ15*AR16/AR15</f>
        <v>4966.3407730045401</v>
      </c>
      <c r="AQ16" s="260">
        <v>5060.96183144716</v>
      </c>
      <c r="AR16" s="260">
        <v>9301.9982791844504</v>
      </c>
      <c r="AS16" s="260">
        <f t="shared" si="34"/>
        <v>3210.371509079655</v>
      </c>
      <c r="AT16" s="260">
        <v>3321.86135705693</v>
      </c>
      <c r="AU16" s="260">
        <v>8276.4635025631796</v>
      </c>
      <c r="AV16" s="260">
        <f t="shared" si="35"/>
        <v>4722.1272381257277</v>
      </c>
      <c r="AW16" s="260">
        <v>5009.0549374820102</v>
      </c>
      <c r="AX16" s="260">
        <v>12362.1031938222</v>
      </c>
      <c r="AY16" s="260">
        <f t="shared" si="36"/>
        <v>1998.069228488675</v>
      </c>
      <c r="AZ16" s="260">
        <v>2059.09831034224</v>
      </c>
      <c r="BA16" s="263">
        <v>5534.6944119049404</v>
      </c>
    </row>
    <row r="17" spans="1:53" s="16" customFormat="1" x14ac:dyDescent="0.5">
      <c r="A17" s="12">
        <v>2002</v>
      </c>
      <c r="B17" s="270">
        <v>93697.7934840979</v>
      </c>
      <c r="C17" s="260">
        <f t="shared" si="19"/>
        <v>39156.072949322712</v>
      </c>
      <c r="D17" s="260">
        <f t="shared" si="17"/>
        <v>40235.190756593831</v>
      </c>
      <c r="E17" s="261">
        <v>76310.130130055593</v>
      </c>
      <c r="F17" s="260">
        <f t="shared" si="20"/>
        <v>1944.7399422141759</v>
      </c>
      <c r="G17" s="260">
        <f t="shared" si="21"/>
        <v>1968.6534542899201</v>
      </c>
      <c r="H17" s="264">
        <f t="shared" si="22"/>
        <v>3625.9283614839301</v>
      </c>
      <c r="I17" s="260">
        <f t="shared" si="23"/>
        <v>1621.7912713086453</v>
      </c>
      <c r="J17" s="262">
        <v>1676.1882654362601</v>
      </c>
      <c r="K17" s="262">
        <v>3012.8670535195201</v>
      </c>
      <c r="L17" s="260">
        <f t="shared" si="37"/>
        <v>322.94867090553072</v>
      </c>
      <c r="M17" s="262">
        <v>292.46518885365998</v>
      </c>
      <c r="N17" s="260">
        <v>725.19009904734401</v>
      </c>
      <c r="O17" s="260">
        <f t="shared" si="24"/>
        <v>2489.453925493277</v>
      </c>
      <c r="P17" s="260">
        <v>2834.44270166862</v>
      </c>
      <c r="Q17" s="264">
        <v>17120.272668351001</v>
      </c>
      <c r="R17" s="260">
        <f t="shared" si="25"/>
        <v>7343.2548918575494</v>
      </c>
      <c r="S17" s="260">
        <v>7643.8703076888096</v>
      </c>
      <c r="T17" s="264">
        <v>11919.210900751499</v>
      </c>
      <c r="U17" s="260">
        <f t="shared" si="26"/>
        <v>944.25027261060302</v>
      </c>
      <c r="V17" s="260">
        <v>1072.1149232999101</v>
      </c>
      <c r="W17" s="264">
        <v>3526.8129431631701</v>
      </c>
      <c r="X17" s="260">
        <f t="shared" si="38"/>
        <v>2158.6891578549803</v>
      </c>
      <c r="Y17" s="260">
        <v>2260.5605368719798</v>
      </c>
      <c r="Z17" s="264">
        <v>7619.3579029826997</v>
      </c>
      <c r="AA17" s="260">
        <f t="shared" si="27"/>
        <v>5184.8133930540407</v>
      </c>
      <c r="AB17" s="260">
        <v>5303.9672516995597</v>
      </c>
      <c r="AC17" s="264">
        <v>8911.7313291333994</v>
      </c>
      <c r="AD17" s="260">
        <f t="shared" si="28"/>
        <v>5569.3578488679896</v>
      </c>
      <c r="AE17" s="260">
        <v>5639.9363686635998</v>
      </c>
      <c r="AF17" s="264">
        <v>6371.5277685198362</v>
      </c>
      <c r="AG17" s="260">
        <f t="shared" si="29"/>
        <v>3746.831276723572</v>
      </c>
      <c r="AH17" s="260">
        <v>3779.4323200268</v>
      </c>
      <c r="AI17" s="260">
        <v>5150.9754375010398</v>
      </c>
      <c r="AJ17" s="260">
        <f t="shared" si="30"/>
        <v>1822.5265721444175</v>
      </c>
      <c r="AK17" s="260">
        <v>1860.5040486368</v>
      </c>
      <c r="AL17" s="260">
        <v>1497.1469946494799</v>
      </c>
      <c r="AM17" s="260">
        <f t="shared" si="31"/>
        <v>16010.967442863373</v>
      </c>
      <c r="AN17" s="260">
        <f t="shared" si="32"/>
        <v>16346.08791408005</v>
      </c>
      <c r="AO17" s="264">
        <f t="shared" si="18"/>
        <v>35746.047970954125</v>
      </c>
      <c r="AP17" s="260">
        <f t="shared" si="33"/>
        <v>5505.2381848263913</v>
      </c>
      <c r="AQ17" s="260">
        <v>5501.0467635889499</v>
      </c>
      <c r="AR17" s="260">
        <v>10118.573865456799</v>
      </c>
      <c r="AS17" s="260">
        <f t="shared" si="34"/>
        <v>3408.5084056813698</v>
      </c>
      <c r="AT17" s="260">
        <v>3457.7502214425299</v>
      </c>
      <c r="AU17" s="260">
        <v>8492.3458222817699</v>
      </c>
      <c r="AV17" s="260">
        <f t="shared" si="35"/>
        <v>4997.8658070715637</v>
      </c>
      <c r="AW17" s="260">
        <v>5264.98350506733</v>
      </c>
      <c r="AX17" s="260">
        <v>12334.4889658871</v>
      </c>
      <c r="AY17" s="260">
        <f t="shared" si="36"/>
        <v>2099.3550452840509</v>
      </c>
      <c r="AZ17" s="260">
        <v>2122.3074239812399</v>
      </c>
      <c r="BA17" s="263">
        <v>5642.90135122633</v>
      </c>
    </row>
    <row r="18" spans="1:53" s="16" customFormat="1" x14ac:dyDescent="0.5">
      <c r="A18" s="12">
        <v>2003</v>
      </c>
      <c r="B18" s="270">
        <v>98212.306186534595</v>
      </c>
      <c r="C18" s="260">
        <f t="shared" si="19"/>
        <v>42250.966818455738</v>
      </c>
      <c r="D18" s="260">
        <f t="shared" si="17"/>
        <v>43467.216576131541</v>
      </c>
      <c r="E18" s="261">
        <v>80133.254382760279</v>
      </c>
      <c r="F18" s="260">
        <f t="shared" si="20"/>
        <v>2059.1586419384053</v>
      </c>
      <c r="G18" s="260">
        <f t="shared" si="21"/>
        <v>2166.027184029906</v>
      </c>
      <c r="H18" s="264">
        <f t="shared" si="22"/>
        <v>3792.6236861694192</v>
      </c>
      <c r="I18" s="260">
        <f t="shared" si="23"/>
        <v>1800.4411412642883</v>
      </c>
      <c r="J18" s="262">
        <v>1820.2309899163699</v>
      </c>
      <c r="K18" s="262">
        <v>3236.2055672215502</v>
      </c>
      <c r="L18" s="260">
        <f t="shared" si="37"/>
        <v>258.7175006741171</v>
      </c>
      <c r="M18" s="262">
        <v>345.79619411353599</v>
      </c>
      <c r="N18" s="260">
        <v>641.51009107967002</v>
      </c>
      <c r="O18" s="260">
        <f t="shared" si="24"/>
        <v>2893.8319143189547</v>
      </c>
      <c r="P18" s="260">
        <v>3870.68530390041</v>
      </c>
      <c r="Q18" s="264">
        <v>17478.988515220601</v>
      </c>
      <c r="R18" s="260">
        <f t="shared" si="25"/>
        <v>7796.3239841162303</v>
      </c>
      <c r="S18" s="260">
        <v>8037.0936806197496</v>
      </c>
      <c r="T18" s="264">
        <v>12156.9343901343</v>
      </c>
      <c r="U18" s="260">
        <f t="shared" si="26"/>
        <v>1134.5297429145642</v>
      </c>
      <c r="V18" s="260">
        <v>1217.3448343897501</v>
      </c>
      <c r="W18" s="264">
        <v>3732.13178434171</v>
      </c>
      <c r="X18" s="260">
        <f t="shared" si="38"/>
        <v>2268.1515845461231</v>
      </c>
      <c r="Y18" s="260">
        <v>2593.4984881400301</v>
      </c>
      <c r="Z18" s="264">
        <v>7644.9439946376197</v>
      </c>
      <c r="AA18" s="260">
        <f t="shared" si="27"/>
        <v>5683.8921758170172</v>
      </c>
      <c r="AB18" s="260">
        <v>5739.2124164259603</v>
      </c>
      <c r="AC18" s="264">
        <v>9550.0815843864402</v>
      </c>
      <c r="AD18" s="260">
        <f t="shared" si="28"/>
        <v>6336.66562204822</v>
      </c>
      <c r="AE18" s="260">
        <v>6416.5292782040196</v>
      </c>
      <c r="AF18" s="264">
        <v>7158.6341283974552</v>
      </c>
      <c r="AG18" s="260">
        <f t="shared" si="29"/>
        <v>4259.6131557024482</v>
      </c>
      <c r="AH18" s="260">
        <v>4415.6849781016299</v>
      </c>
      <c r="AI18" s="260">
        <v>5805.4122631104601</v>
      </c>
      <c r="AJ18" s="260">
        <f t="shared" si="30"/>
        <v>2077.0524663457713</v>
      </c>
      <c r="AK18" s="260">
        <v>2000.84430010239</v>
      </c>
      <c r="AL18" s="260">
        <v>1671.4034349978001</v>
      </c>
      <c r="AM18" s="260">
        <f t="shared" si="31"/>
        <v>16972.245067075175</v>
      </c>
      <c r="AN18" s="260">
        <f t="shared" si="32"/>
        <v>17297.510694322122</v>
      </c>
      <c r="AO18" s="264">
        <f t="shared" si="18"/>
        <v>37115.344633615532</v>
      </c>
      <c r="AP18" s="260">
        <f t="shared" si="33"/>
        <v>5895.5279538320819</v>
      </c>
      <c r="AQ18" s="260">
        <v>5796.8871514139501</v>
      </c>
      <c r="AR18" s="260">
        <v>10844.1788700222</v>
      </c>
      <c r="AS18" s="260">
        <f t="shared" si="34"/>
        <v>3654.6058943242106</v>
      </c>
      <c r="AT18" s="260">
        <v>3676.8895301728598</v>
      </c>
      <c r="AU18" s="260">
        <v>8975.8296901511403</v>
      </c>
      <c r="AV18" s="260">
        <f t="shared" si="35"/>
        <v>5256.175645887397</v>
      </c>
      <c r="AW18" s="260">
        <v>5634.4111837190203</v>
      </c>
      <c r="AX18" s="260">
        <v>12313.8544393471</v>
      </c>
      <c r="AY18" s="260">
        <f t="shared" si="36"/>
        <v>2165.9355730314869</v>
      </c>
      <c r="AZ18" s="260">
        <v>2189.3228290162901</v>
      </c>
      <c r="BA18" s="263">
        <v>5758.9021428389397</v>
      </c>
    </row>
    <row r="19" spans="1:53" s="16" customFormat="1" x14ac:dyDescent="0.5">
      <c r="A19" s="12">
        <v>2004</v>
      </c>
      <c r="B19" s="270">
        <v>104334.46338666001</v>
      </c>
      <c r="C19" s="260">
        <f t="shared" si="19"/>
        <v>46459.077117412628</v>
      </c>
      <c r="D19" s="260">
        <f t="shared" si="17"/>
        <v>47356.263618198303</v>
      </c>
      <c r="E19" s="261">
        <v>85648.848449205951</v>
      </c>
      <c r="F19" s="260">
        <f t="shared" si="20"/>
        <v>2394.6513496587331</v>
      </c>
      <c r="G19" s="260">
        <f t="shared" si="21"/>
        <v>2269.6829963735672</v>
      </c>
      <c r="H19" s="264">
        <f t="shared" si="22"/>
        <v>4192.9351098614306</v>
      </c>
      <c r="I19" s="260">
        <f t="shared" si="23"/>
        <v>2003.5175097477993</v>
      </c>
      <c r="J19" s="262">
        <v>1929.83076714974</v>
      </c>
      <c r="K19" s="262">
        <v>3562.0723715782801</v>
      </c>
      <c r="L19" s="260">
        <f t="shared" si="37"/>
        <v>391.13383991093389</v>
      </c>
      <c r="M19" s="262">
        <v>339.85222922382701</v>
      </c>
      <c r="N19" s="260">
        <v>725.61904826292096</v>
      </c>
      <c r="O19" s="260">
        <f t="shared" si="24"/>
        <v>3829.6777472058407</v>
      </c>
      <c r="P19" s="260">
        <v>7090.6046930990096</v>
      </c>
      <c r="Q19" s="264">
        <v>17293.809262394399</v>
      </c>
      <c r="R19" s="260">
        <f t="shared" si="25"/>
        <v>8418.6467089315283</v>
      </c>
      <c r="S19" s="260">
        <v>8588.6990206185092</v>
      </c>
      <c r="T19" s="264">
        <v>12734.0727582895</v>
      </c>
      <c r="U19" s="260">
        <f t="shared" si="26"/>
        <v>1349.7824492035604</v>
      </c>
      <c r="V19" s="260">
        <v>1317.1765838466499</v>
      </c>
      <c r="W19" s="264">
        <v>4138.1585876975596</v>
      </c>
      <c r="X19" s="260">
        <f t="shared" si="38"/>
        <v>2629.9839604163931</v>
      </c>
      <c r="Y19" s="260">
        <v>2783.3332519954001</v>
      </c>
      <c r="Z19" s="264">
        <v>7752.49346630542</v>
      </c>
      <c r="AA19" s="260">
        <f t="shared" si="27"/>
        <v>6547.3385135159087</v>
      </c>
      <c r="AB19" s="260">
        <v>6280.2901818209402</v>
      </c>
      <c r="AC19" s="264">
        <v>10894.807933178199</v>
      </c>
      <c r="AD19" s="260">
        <f t="shared" si="28"/>
        <v>6675.2075058163427</v>
      </c>
      <c r="AE19" s="260">
        <v>7092.1226641011099</v>
      </c>
      <c r="AF19" s="264">
        <v>7447.2298330487483</v>
      </c>
      <c r="AG19" s="260">
        <f t="shared" si="29"/>
        <v>4470.3294538962227</v>
      </c>
      <c r="AH19" s="260">
        <v>4932.9500504961097</v>
      </c>
      <c r="AI19" s="260">
        <v>5877.2547318242396</v>
      </c>
      <c r="AJ19" s="260">
        <f t="shared" si="30"/>
        <v>2204.8780519201205</v>
      </c>
      <c r="AK19" s="260">
        <v>2159.1726136050002</v>
      </c>
      <c r="AL19" s="260">
        <v>1841.8428408157299</v>
      </c>
      <c r="AM19" s="260">
        <f t="shared" si="31"/>
        <v>18443.466629870156</v>
      </c>
      <c r="AN19" s="260">
        <f t="shared" si="32"/>
        <v>19024.958919442128</v>
      </c>
      <c r="AO19" s="264">
        <f t="shared" si="18"/>
        <v>39574.227315316311</v>
      </c>
      <c r="AP19" s="260">
        <f t="shared" si="33"/>
        <v>6553.9115444447343</v>
      </c>
      <c r="AQ19" s="260">
        <v>6728.0602928930603</v>
      </c>
      <c r="AR19" s="260">
        <v>12260.336837664099</v>
      </c>
      <c r="AS19" s="260">
        <f t="shared" si="34"/>
        <v>3799.852724511155</v>
      </c>
      <c r="AT19" s="260">
        <v>3881.4398806055701</v>
      </c>
      <c r="AU19" s="260">
        <v>9276.0009847958299</v>
      </c>
      <c r="AV19" s="260">
        <f t="shared" si="35"/>
        <v>5851.0619463567946</v>
      </c>
      <c r="AW19" s="260">
        <v>6061.0683763776497</v>
      </c>
      <c r="AX19" s="260">
        <v>12787.338867143901</v>
      </c>
      <c r="AY19" s="260">
        <f t="shared" si="36"/>
        <v>2238.6404145574706</v>
      </c>
      <c r="AZ19" s="260">
        <v>2354.3903695658501</v>
      </c>
      <c r="BA19" s="263">
        <v>5888.6295385836602</v>
      </c>
    </row>
    <row r="20" spans="1:53" s="16" customFormat="1" x14ac:dyDescent="0.5">
      <c r="A20" s="12">
        <v>2005</v>
      </c>
      <c r="B20" s="270">
        <v>109999.021184058</v>
      </c>
      <c r="C20" s="260">
        <f t="shared" si="19"/>
        <v>50770.186813331005</v>
      </c>
      <c r="D20" s="260">
        <f t="shared" si="17"/>
        <v>52117.376837682699</v>
      </c>
      <c r="E20" s="261">
        <v>91823.292292887592</v>
      </c>
      <c r="F20" s="260">
        <f t="shared" si="20"/>
        <v>2540.6152636255119</v>
      </c>
      <c r="G20" s="260">
        <f t="shared" si="21"/>
        <v>2685.4577101621358</v>
      </c>
      <c r="H20" s="264">
        <f t="shared" si="22"/>
        <v>4693.4461581312153</v>
      </c>
      <c r="I20" s="260">
        <f t="shared" si="23"/>
        <v>2188.6831605119614</v>
      </c>
      <c r="J20" s="262">
        <v>2285.7263309652099</v>
      </c>
      <c r="K20" s="262">
        <v>4039.8608773933802</v>
      </c>
      <c r="L20" s="260">
        <f t="shared" si="37"/>
        <v>351.93210311355051</v>
      </c>
      <c r="M20" s="262">
        <v>399.73137919692601</v>
      </c>
      <c r="N20" s="260">
        <v>751.41080668397399</v>
      </c>
      <c r="O20" s="260">
        <f t="shared" si="24"/>
        <v>6632.7271076866919</v>
      </c>
      <c r="P20" s="260">
        <v>9576.0872907356697</v>
      </c>
      <c r="Q20" s="264">
        <v>16177.0571699596</v>
      </c>
      <c r="R20" s="260">
        <f t="shared" si="25"/>
        <v>8982.6730462974592</v>
      </c>
      <c r="S20" s="260">
        <v>8777.0421246319002</v>
      </c>
      <c r="T20" s="264">
        <v>13318.2000976954</v>
      </c>
      <c r="U20" s="260">
        <f t="shared" si="26"/>
        <v>1385.9656957821387</v>
      </c>
      <c r="V20" s="260">
        <v>1640.17214504037</v>
      </c>
      <c r="W20" s="264">
        <v>4354.2725528157498</v>
      </c>
      <c r="X20" s="260">
        <f t="shared" si="38"/>
        <v>3078.510903372855</v>
      </c>
      <c r="Y20" s="260">
        <v>3309.96882224817</v>
      </c>
      <c r="Z20" s="264">
        <v>8574.6597707041292</v>
      </c>
      <c r="AA20" s="260">
        <f t="shared" si="27"/>
        <v>7021.779123106412</v>
      </c>
      <c r="AB20" s="260">
        <v>7105.12358555234</v>
      </c>
      <c r="AC20" s="264">
        <v>12181.114674746401</v>
      </c>
      <c r="AD20" s="260">
        <f t="shared" si="28"/>
        <v>7534.8477733106065</v>
      </c>
      <c r="AE20" s="260">
        <v>7501.0123468290603</v>
      </c>
      <c r="AF20" s="264">
        <v>7912.1224748291643</v>
      </c>
      <c r="AG20" s="260">
        <f t="shared" si="29"/>
        <v>5184.0287829565505</v>
      </c>
      <c r="AH20" s="260">
        <v>5127.7262610620801</v>
      </c>
      <c r="AI20" s="260">
        <v>6176.3969597625</v>
      </c>
      <c r="AJ20" s="260">
        <f t="shared" si="30"/>
        <v>2350.818990354056</v>
      </c>
      <c r="AK20" s="260">
        <v>2373.2860857669798</v>
      </c>
      <c r="AL20" s="260">
        <v>2005.3232891871901</v>
      </c>
      <c r="AM20" s="260">
        <f t="shared" si="31"/>
        <v>20225.795007836023</v>
      </c>
      <c r="AN20" s="260">
        <f t="shared" si="32"/>
        <v>21098.60010321872</v>
      </c>
      <c r="AO20" s="264">
        <f t="shared" si="18"/>
        <v>42072.11235841993</v>
      </c>
      <c r="AP20" s="260">
        <f t="shared" si="33"/>
        <v>7463.1846170483605</v>
      </c>
      <c r="AQ20" s="260">
        <v>7647.1804404340301</v>
      </c>
      <c r="AR20" s="260">
        <v>13599.931228817901</v>
      </c>
      <c r="AS20" s="260">
        <f t="shared" si="34"/>
        <v>4068.7983725707104</v>
      </c>
      <c r="AT20" s="260">
        <v>4277.1112037168896</v>
      </c>
      <c r="AU20" s="260">
        <v>9723.7568716414498</v>
      </c>
      <c r="AV20" s="260">
        <f t="shared" si="35"/>
        <v>6251.2096050340688</v>
      </c>
      <c r="AW20" s="260">
        <v>6521.5251917821397</v>
      </c>
      <c r="AX20" s="260">
        <v>13188.4893199124</v>
      </c>
      <c r="AY20" s="260">
        <f t="shared" si="36"/>
        <v>2442.6024131828826</v>
      </c>
      <c r="AZ20" s="260">
        <v>2652.7832672856598</v>
      </c>
      <c r="BA20" s="263">
        <v>6109.2590707193503</v>
      </c>
    </row>
    <row r="21" spans="1:53" s="16" customFormat="1" x14ac:dyDescent="0.5">
      <c r="A21" s="12">
        <v>2006</v>
      </c>
      <c r="B21" s="270">
        <v>116480.288653703</v>
      </c>
      <c r="C21" s="260">
        <f t="shared" si="19"/>
        <v>55614.392617169033</v>
      </c>
      <c r="D21" s="260">
        <f t="shared" si="17"/>
        <v>57581.454053949747</v>
      </c>
      <c r="E21" s="261">
        <v>97984.529130894414</v>
      </c>
      <c r="F21" s="260">
        <f t="shared" si="20"/>
        <v>2957.9482238117412</v>
      </c>
      <c r="G21" s="260">
        <f t="shared" si="21"/>
        <v>3028.1948696719319</v>
      </c>
      <c r="H21" s="264">
        <f t="shared" si="22"/>
        <v>5169.6851059933751</v>
      </c>
      <c r="I21" s="260">
        <f t="shared" si="23"/>
        <v>2560.6311315759585</v>
      </c>
      <c r="J21" s="262">
        <v>2475.2554548470498</v>
      </c>
      <c r="K21" s="262">
        <v>4525.7358196162404</v>
      </c>
      <c r="L21" s="260">
        <f t="shared" si="37"/>
        <v>397.31709223578281</v>
      </c>
      <c r="M21" s="262">
        <v>552.93941482488196</v>
      </c>
      <c r="N21" s="260">
        <v>746.87245566263596</v>
      </c>
      <c r="O21" s="260">
        <f t="shared" si="24"/>
        <v>9714.1206038787805</v>
      </c>
      <c r="P21" s="260">
        <v>16498.599415452401</v>
      </c>
      <c r="Q21" s="264">
        <v>16410.2393382378</v>
      </c>
      <c r="R21" s="260">
        <f t="shared" si="25"/>
        <v>9185.2412699212946</v>
      </c>
      <c r="S21" s="260">
        <v>9531.2556035605194</v>
      </c>
      <c r="T21" s="264">
        <v>13937.5975916889</v>
      </c>
      <c r="U21" s="260">
        <f t="shared" si="26"/>
        <v>1660.3417886936493</v>
      </c>
      <c r="V21" s="260">
        <v>1784.40144983199</v>
      </c>
      <c r="W21" s="264">
        <v>4407.8182285090697</v>
      </c>
      <c r="X21" s="260">
        <f t="shared" si="38"/>
        <v>3473.4987492936802</v>
      </c>
      <c r="Y21" s="260">
        <v>3743.79143823406</v>
      </c>
      <c r="Z21" s="264">
        <v>8998.2932132061396</v>
      </c>
      <c r="AA21" s="260">
        <f t="shared" si="27"/>
        <v>7753.5004122053288</v>
      </c>
      <c r="AB21" s="260">
        <v>7905.2841552622504</v>
      </c>
      <c r="AC21" s="264">
        <v>13292.700192269</v>
      </c>
      <c r="AD21" s="260">
        <f t="shared" si="28"/>
        <v>8094.6705327413147</v>
      </c>
      <c r="AE21" s="260">
        <v>7899.3366193320908</v>
      </c>
      <c r="AF21" s="264">
        <v>8538.3174546452265</v>
      </c>
      <c r="AG21" s="260">
        <f t="shared" si="29"/>
        <v>5592.3902542827745</v>
      </c>
      <c r="AH21" s="260">
        <v>5245.6394534431702</v>
      </c>
      <c r="AI21" s="260">
        <v>6736.0893319611996</v>
      </c>
      <c r="AJ21" s="260">
        <f t="shared" si="30"/>
        <v>2502.2802784585397</v>
      </c>
      <c r="AK21" s="260">
        <v>2653.6971658889202</v>
      </c>
      <c r="AL21" s="260">
        <v>2114.3177590598302</v>
      </c>
      <c r="AM21" s="260">
        <f t="shared" si="31"/>
        <v>22489.191640502024</v>
      </c>
      <c r="AN21" s="260">
        <f t="shared" si="32"/>
        <v>23689.189918056902</v>
      </c>
      <c r="AO21" s="264">
        <f t="shared" si="18"/>
        <v>44845.050994871257</v>
      </c>
      <c r="AP21" s="260">
        <f t="shared" si="33"/>
        <v>8605.0350757391716</v>
      </c>
      <c r="AQ21" s="260">
        <v>9051.2697452142402</v>
      </c>
      <c r="AR21" s="260">
        <v>15303.4031514204</v>
      </c>
      <c r="AS21" s="260">
        <f t="shared" si="34"/>
        <v>4387.6327897917745</v>
      </c>
      <c r="AT21" s="260">
        <v>4588.3440100408498</v>
      </c>
      <c r="AU21" s="260">
        <v>9975.0210966928007</v>
      </c>
      <c r="AV21" s="260">
        <f t="shared" si="35"/>
        <v>6757.1295592627957</v>
      </c>
      <c r="AW21" s="260">
        <v>7125.0991751945803</v>
      </c>
      <c r="AX21" s="260">
        <v>13664.952354688199</v>
      </c>
      <c r="AY21" s="260">
        <f t="shared" si="36"/>
        <v>2739.3942157082829</v>
      </c>
      <c r="AZ21" s="260">
        <v>2924.4769876072301</v>
      </c>
      <c r="BA21" s="263">
        <v>6308.7207941099396</v>
      </c>
    </row>
    <row r="22" spans="1:53" s="16" customFormat="1" x14ac:dyDescent="0.5">
      <c r="A22" s="12">
        <v>2007</v>
      </c>
      <c r="B22" s="270">
        <v>121913.603886014</v>
      </c>
      <c r="C22" s="260">
        <f t="shared" si="19"/>
        <v>60653.745751894217</v>
      </c>
      <c r="D22" s="260">
        <f t="shared" si="17"/>
        <v>63633.00168510322</v>
      </c>
      <c r="E22" s="261">
        <v>103212.55020680881</v>
      </c>
      <c r="F22" s="260">
        <f t="shared" si="20"/>
        <v>3063.640106184198</v>
      </c>
      <c r="G22" s="260">
        <f t="shared" si="21"/>
        <v>3201.176402469679</v>
      </c>
      <c r="H22" s="264">
        <f t="shared" si="22"/>
        <v>5230.1966381642642</v>
      </c>
      <c r="I22" s="260">
        <f t="shared" si="23"/>
        <v>2510.8164636851234</v>
      </c>
      <c r="J22" s="262">
        <v>2698.6264034389801</v>
      </c>
      <c r="K22" s="262">
        <v>4590.7552628276499</v>
      </c>
      <c r="L22" s="260">
        <f t="shared" si="37"/>
        <v>552.82364249907437</v>
      </c>
      <c r="M22" s="262">
        <v>502.54999903069898</v>
      </c>
      <c r="N22" s="260">
        <v>746.71607838339798</v>
      </c>
      <c r="O22" s="260">
        <f t="shared" si="24"/>
        <v>16881.830429357775</v>
      </c>
      <c r="P22" s="260">
        <v>18020.2195743181</v>
      </c>
      <c r="Q22" s="264">
        <v>16791.4179159862</v>
      </c>
      <c r="R22" s="260">
        <f t="shared" si="25"/>
        <v>9694.9835194844782</v>
      </c>
      <c r="S22" s="260">
        <v>9594.9217973116793</v>
      </c>
      <c r="T22" s="264">
        <v>14177.017653597801</v>
      </c>
      <c r="U22" s="260">
        <f t="shared" si="26"/>
        <v>1210.9902601829201</v>
      </c>
      <c r="V22" s="260">
        <v>1750.51555592711</v>
      </c>
      <c r="W22" s="264">
        <v>2991.3811961337501</v>
      </c>
      <c r="X22" s="260">
        <f t="shared" si="38"/>
        <v>3864.1646153194552</v>
      </c>
      <c r="Y22" s="260">
        <v>4414.0318188637702</v>
      </c>
      <c r="Z22" s="264">
        <v>9287.6130538782709</v>
      </c>
      <c r="AA22" s="260">
        <f t="shared" si="27"/>
        <v>8485.2426879278391</v>
      </c>
      <c r="AB22" s="260">
        <v>8981.2855755306791</v>
      </c>
      <c r="AC22" s="264">
        <v>14267.8978888047</v>
      </c>
      <c r="AD22" s="260">
        <f t="shared" si="28"/>
        <v>8769.446886356287</v>
      </c>
      <c r="AE22" s="260">
        <v>8595.8713478823902</v>
      </c>
      <c r="AF22" s="264">
        <v>9478.8113262719908</v>
      </c>
      <c r="AG22" s="260">
        <f t="shared" si="29"/>
        <v>5632.258810999796</v>
      </c>
      <c r="AH22" s="260">
        <v>5530.7943568959299</v>
      </c>
      <c r="AI22" s="260">
        <v>7232.5593149024498</v>
      </c>
      <c r="AJ22" s="260">
        <f t="shared" si="30"/>
        <v>3137.1880753564901</v>
      </c>
      <c r="AK22" s="260">
        <v>3065.0769909864598</v>
      </c>
      <c r="AL22" s="260">
        <v>2499.5363248296899</v>
      </c>
      <c r="AM22" s="260">
        <f t="shared" si="31"/>
        <v>25565.277676439036</v>
      </c>
      <c r="AN22" s="260">
        <f t="shared" si="32"/>
        <v>27095.199187117913</v>
      </c>
      <c r="AO22" s="264">
        <f t="shared" si="18"/>
        <v>48396.597142566694</v>
      </c>
      <c r="AP22" s="260">
        <f t="shared" si="33"/>
        <v>10175.847213543066</v>
      </c>
      <c r="AQ22" s="260">
        <v>10821.482108349899</v>
      </c>
      <c r="AR22" s="260">
        <v>17204.778633234899</v>
      </c>
      <c r="AS22" s="260">
        <f t="shared" si="34"/>
        <v>4921.8397944851704</v>
      </c>
      <c r="AT22" s="260">
        <v>5192.8337186211002</v>
      </c>
      <c r="AU22" s="260">
        <v>10700.0381133355</v>
      </c>
      <c r="AV22" s="260">
        <f t="shared" si="35"/>
        <v>7439.5415665763376</v>
      </c>
      <c r="AW22" s="260">
        <v>7855.0632127224299</v>
      </c>
      <c r="AX22" s="260">
        <v>14268.0092653183</v>
      </c>
      <c r="AY22" s="260">
        <f t="shared" si="36"/>
        <v>3028.0491018344615</v>
      </c>
      <c r="AZ22" s="260">
        <v>3225.8201474244802</v>
      </c>
      <c r="BA22" s="263">
        <v>6532.1479414200903</v>
      </c>
    </row>
    <row r="23" spans="1:53" s="16" customFormat="1" x14ac:dyDescent="0.5">
      <c r="A23" s="12">
        <v>2008</v>
      </c>
      <c r="B23" s="270">
        <v>126388.4456284</v>
      </c>
      <c r="C23" s="260">
        <f t="shared" si="19"/>
        <v>67697.714399210265</v>
      </c>
      <c r="D23" s="260">
        <f t="shared" si="17"/>
        <v>71889.448554426344</v>
      </c>
      <c r="E23" s="261">
        <v>109805.50282528071</v>
      </c>
      <c r="F23" s="260">
        <f t="shared" si="20"/>
        <v>3453.7675949969721</v>
      </c>
      <c r="G23" s="260">
        <f>+M23+J23</f>
        <v>3214.4159845091372</v>
      </c>
      <c r="H23" s="264">
        <f t="shared" si="22"/>
        <v>5642.8891736230826</v>
      </c>
      <c r="I23" s="260">
        <f t="shared" si="23"/>
        <v>2947.0574234584969</v>
      </c>
      <c r="J23" s="262">
        <v>2860.6607897365002</v>
      </c>
      <c r="K23" s="262">
        <v>5013.37249178193</v>
      </c>
      <c r="L23" s="260">
        <f t="shared" si="37"/>
        <v>506.71017153847515</v>
      </c>
      <c r="M23" s="262">
        <v>353.75519477263703</v>
      </c>
      <c r="N23" s="260">
        <v>752.89748860406598</v>
      </c>
      <c r="O23" s="260">
        <f t="shared" si="24"/>
        <v>16952.590296720762</v>
      </c>
      <c r="P23" s="260">
        <v>12456.688317067799</v>
      </c>
      <c r="Q23" s="264">
        <v>15796.590449786599</v>
      </c>
      <c r="R23" s="260">
        <f t="shared" si="25"/>
        <v>9883.9439468784294</v>
      </c>
      <c r="S23" s="260">
        <v>9362.3126834302893</v>
      </c>
      <c r="T23" s="264">
        <v>14604.0635642624</v>
      </c>
      <c r="U23" s="260">
        <f t="shared" si="26"/>
        <v>1694.3955453404146</v>
      </c>
      <c r="V23" s="260">
        <v>2386.5052894989799</v>
      </c>
      <c r="W23" s="264">
        <v>2895.48010926397</v>
      </c>
      <c r="X23" s="260">
        <f t="shared" si="38"/>
        <v>4909.2139602292682</v>
      </c>
      <c r="Y23" s="260">
        <v>5816.9457361349296</v>
      </c>
      <c r="Z23" s="264">
        <v>10329.5312612956</v>
      </c>
      <c r="AA23" s="260">
        <f t="shared" si="27"/>
        <v>9507.8415287792686</v>
      </c>
      <c r="AB23" s="260">
        <v>10627.046892045801</v>
      </c>
      <c r="AC23" s="264">
        <v>15104.3980212759</v>
      </c>
      <c r="AD23" s="260">
        <f t="shared" si="28"/>
        <v>9587.3623509618592</v>
      </c>
      <c r="AE23" s="260">
        <v>9669.812170718551</v>
      </c>
      <c r="AF23" s="264">
        <v>10572.145064008968</v>
      </c>
      <c r="AG23" s="260">
        <f t="shared" si="29"/>
        <v>5796.1014132933906</v>
      </c>
      <c r="AH23" s="260">
        <v>6082.5217635871904</v>
      </c>
      <c r="AI23" s="260">
        <v>7579.4984520743701</v>
      </c>
      <c r="AJ23" s="260">
        <f t="shared" si="30"/>
        <v>3791.2609376684686</v>
      </c>
      <c r="AK23" s="260">
        <v>3587.2904071313601</v>
      </c>
      <c r="AL23" s="260">
        <v>3091.7312871675499</v>
      </c>
      <c r="AM23" s="260">
        <f t="shared" si="31"/>
        <v>28661.189472024045</v>
      </c>
      <c r="AN23" s="260">
        <f t="shared" si="32"/>
        <v>30812.409798088662</v>
      </c>
      <c r="AO23" s="264">
        <f t="shared" si="18"/>
        <v>51193.719999069188</v>
      </c>
      <c r="AP23" s="260">
        <f t="shared" si="33"/>
        <v>11796.776409139406</v>
      </c>
      <c r="AQ23" s="260">
        <v>12673.871972593701</v>
      </c>
      <c r="AR23" s="260">
        <v>18755.372385489201</v>
      </c>
      <c r="AS23" s="260">
        <f t="shared" si="34"/>
        <v>5320.733446028129</v>
      </c>
      <c r="AT23" s="260">
        <v>5706.1020345767301</v>
      </c>
      <c r="AU23" s="260">
        <v>10963.580532002399</v>
      </c>
      <c r="AV23" s="260">
        <f t="shared" si="35"/>
        <v>8233.5982140197048</v>
      </c>
      <c r="AW23" s="260">
        <v>8745.5589969112098</v>
      </c>
      <c r="AX23" s="260">
        <v>14955.5837328298</v>
      </c>
      <c r="AY23" s="260">
        <f t="shared" si="36"/>
        <v>3310.081402836809</v>
      </c>
      <c r="AZ23" s="260">
        <v>3686.8767940070202</v>
      </c>
      <c r="BA23" s="263">
        <v>6702.77338268115</v>
      </c>
    </row>
    <row r="24" spans="1:53" s="16" customFormat="1" x14ac:dyDescent="0.5">
      <c r="A24" s="12">
        <v>2009</v>
      </c>
      <c r="B24" s="270">
        <v>125258.557875743</v>
      </c>
      <c r="C24" s="260">
        <f t="shared" si="19"/>
        <v>71181.807991690235</v>
      </c>
      <c r="D24" s="260">
        <f t="shared" si="17"/>
        <v>75593.956618395343</v>
      </c>
      <c r="E24" s="261">
        <v>108724.63728279466</v>
      </c>
      <c r="F24" s="260">
        <f>+I24+L24</f>
        <v>3196.4402810666747</v>
      </c>
      <c r="G24" s="260">
        <f t="shared" ref="G24:G37" si="39">+M24+J24</f>
        <v>3554.3615583878782</v>
      </c>
      <c r="H24" s="264">
        <f t="shared" si="22"/>
        <v>5611.3329273772442</v>
      </c>
      <c r="I24" s="260">
        <f t="shared" si="23"/>
        <v>2866.8118140487604</v>
      </c>
      <c r="J24" s="262">
        <v>3098.8034941011401</v>
      </c>
      <c r="K24" s="262">
        <v>5024.1523004869696</v>
      </c>
      <c r="L24" s="260">
        <f>+M23*N24/N23</f>
        <v>329.62846701791426</v>
      </c>
      <c r="M24" s="262">
        <v>455.55806428673799</v>
      </c>
      <c r="N24" s="260">
        <v>701.54855294691004</v>
      </c>
      <c r="O24" s="260">
        <f>+P23*Q24/Q23</f>
        <v>12410.291067555845</v>
      </c>
      <c r="P24" s="260">
        <v>11985.867795768499</v>
      </c>
      <c r="Q24" s="264">
        <v>15737.7531143824</v>
      </c>
      <c r="R24" s="260">
        <f>+S23*T24/T23</f>
        <v>8937.9714547703079</v>
      </c>
      <c r="S24" s="260">
        <v>9864.9228640115307</v>
      </c>
      <c r="T24" s="264">
        <v>13942.143108726301</v>
      </c>
      <c r="U24" s="260">
        <f>+V23*W24/W23</f>
        <v>2822.0421186465651</v>
      </c>
      <c r="V24" s="260">
        <v>2910.1520504046498</v>
      </c>
      <c r="W24" s="264">
        <v>3423.9047606559998</v>
      </c>
      <c r="X24" s="260">
        <f>+Y23*Z24/Z23</f>
        <v>5344.9893398645299</v>
      </c>
      <c r="Y24" s="260">
        <v>5896.84969537699</v>
      </c>
      <c r="Z24" s="264">
        <v>9491.4473990103797</v>
      </c>
      <c r="AA24" s="260">
        <f>+AB23*AC24/AC23</f>
        <v>10161.375408369246</v>
      </c>
      <c r="AB24" s="260">
        <v>10591.998132410799</v>
      </c>
      <c r="AC24" s="264">
        <v>14442.5314173115</v>
      </c>
      <c r="AD24" s="260">
        <f>+AG24+AJ24</f>
        <v>9142.3339115819581</v>
      </c>
      <c r="AE24" s="260">
        <v>9293.8728167771405</v>
      </c>
      <c r="AF24" s="264">
        <v>9995.4454782000957</v>
      </c>
      <c r="AG24" s="260">
        <f>+AH23*AI24/AI23</f>
        <v>5669.2012397871731</v>
      </c>
      <c r="AH24" s="260">
        <v>5788.6664309514499</v>
      </c>
      <c r="AI24" s="260">
        <v>7064.4551210160298</v>
      </c>
      <c r="AJ24" s="260">
        <f>+AK23*AL24/AL23</f>
        <v>3473.1326717947845</v>
      </c>
      <c r="AK24" s="260">
        <v>3505.2063858256902</v>
      </c>
      <c r="AL24" s="260">
        <v>2993.3436458127699</v>
      </c>
      <c r="AM24" s="260">
        <f>+AP24+AS24+AV24+AY24</f>
        <v>31576.655477390963</v>
      </c>
      <c r="AN24" s="260">
        <f t="shared" si="32"/>
        <v>33481.799501026355</v>
      </c>
      <c r="AO24" s="264">
        <f t="shared" si="18"/>
        <v>52463.486939502625</v>
      </c>
      <c r="AP24" s="260">
        <f>+AQ23*AR24/AR23</f>
        <v>13204.753418442895</v>
      </c>
      <c r="AQ24" s="260">
        <v>13743.8982346107</v>
      </c>
      <c r="AR24" s="260">
        <v>19540.9949032943</v>
      </c>
      <c r="AS24" s="260">
        <f>+AT23*AU24/AU23</f>
        <v>5492.1155958255249</v>
      </c>
      <c r="AT24" s="260">
        <v>5594.4601806586697</v>
      </c>
      <c r="AU24" s="260">
        <v>10552.431635647399</v>
      </c>
      <c r="AV24" s="260">
        <f>+AW23*AX24/AX23</f>
        <v>9012.4374319324324</v>
      </c>
      <c r="AW24" s="260">
        <v>9861.5935509185292</v>
      </c>
      <c r="AX24" s="260">
        <v>15411.9665418482</v>
      </c>
      <c r="AY24" s="260">
        <f>+AZ23*BA24/BA23</f>
        <v>3867.3490311901091</v>
      </c>
      <c r="AZ24" s="260">
        <v>4281.84753483846</v>
      </c>
      <c r="BA24" s="263">
        <v>7030.8734454958403</v>
      </c>
    </row>
    <row r="25" spans="1:53" s="16" customFormat="1" x14ac:dyDescent="0.5">
      <c r="A25" s="12">
        <v>2010</v>
      </c>
      <c r="B25" s="270">
        <v>131820.44787990701</v>
      </c>
      <c r="C25" s="260">
        <f t="shared" si="19"/>
        <v>79773.083282298991</v>
      </c>
      <c r="D25" s="260">
        <f t="shared" si="17"/>
        <v>83264.900037047308</v>
      </c>
      <c r="E25" s="261">
        <v>114735.35627433387</v>
      </c>
      <c r="F25" s="260">
        <f>+I25+L25</f>
        <v>3682.1338925270279</v>
      </c>
      <c r="G25" s="260">
        <f t="shared" si="39"/>
        <v>3853.1695191962963</v>
      </c>
      <c r="H25" s="264">
        <f t="shared" si="22"/>
        <v>5813.049352109243</v>
      </c>
      <c r="I25" s="260">
        <f t="shared" si="23"/>
        <v>3152.8732872587325</v>
      </c>
      <c r="J25" s="262">
        <v>3354.1981609466902</v>
      </c>
      <c r="K25" s="262">
        <v>5111.8167413580004</v>
      </c>
      <c r="L25" s="260">
        <f>+M24*N25/N24</f>
        <v>529.26060526829554</v>
      </c>
      <c r="M25" s="262">
        <v>498.971358249606</v>
      </c>
      <c r="N25" s="260">
        <v>815.048708091957</v>
      </c>
      <c r="O25" s="260">
        <f t="shared" ref="O25:O38" si="40">+P24*Q25/Q24</f>
        <v>12394.764370642737</v>
      </c>
      <c r="P25" s="260">
        <v>17274.8418496882</v>
      </c>
      <c r="Q25" s="264">
        <v>16274.6448484093</v>
      </c>
      <c r="R25" s="260">
        <f t="shared" ref="R25:R32" si="41">+S24*T25/T24</f>
        <v>10203.36724564535</v>
      </c>
      <c r="S25" s="260">
        <v>10952.8004412502</v>
      </c>
      <c r="T25" s="264">
        <v>14420.468187201801</v>
      </c>
      <c r="U25" s="260">
        <f t="shared" ref="U25:U32" si="42">+V24*W25/W24</f>
        <v>3097.0124179381919</v>
      </c>
      <c r="V25" s="260">
        <v>3117.8579941666999</v>
      </c>
      <c r="W25" s="264">
        <v>3643.7531022184498</v>
      </c>
      <c r="X25" s="260">
        <f t="shared" ref="X25:X32" si="43">+Y24*Z25/Z24</f>
        <v>5631.9212423657864</v>
      </c>
      <c r="Y25" s="260">
        <v>5728.4209861270701</v>
      </c>
      <c r="Z25" s="264">
        <v>9065.0240363412595</v>
      </c>
      <c r="AA25" s="260">
        <f t="shared" ref="AA25:AA32" si="44">+AB24*AC25/AC24</f>
        <v>11761.036967967102</v>
      </c>
      <c r="AB25" s="260">
        <v>11983.763743532099</v>
      </c>
      <c r="AC25" s="264">
        <v>16036.553612133799</v>
      </c>
      <c r="AD25" s="260">
        <f t="shared" ref="AD25:AD32" si="45">+AG25+AJ25</f>
        <v>10502.530986260061</v>
      </c>
      <c r="AE25" s="260">
        <v>10507.03541291259</v>
      </c>
      <c r="AF25" s="264">
        <v>11295.342418153816</v>
      </c>
      <c r="AG25" s="260">
        <f t="shared" ref="AG25:AG32" si="46">+AH24*AI25/AI24</f>
        <v>6355.8186344028027</v>
      </c>
      <c r="AH25" s="260">
        <v>6578.5316119099198</v>
      </c>
      <c r="AI25" s="260">
        <v>7756.60439854987</v>
      </c>
      <c r="AJ25" s="260">
        <f t="shared" ref="AJ25:AJ35" si="47">+AK24*AL25/AL24</f>
        <v>4146.712351857258</v>
      </c>
      <c r="AK25" s="260">
        <v>3928.5038010026701</v>
      </c>
      <c r="AL25" s="260">
        <v>3541.17096204061</v>
      </c>
      <c r="AM25" s="260">
        <f t="shared" ref="AM25:AM32" si="48">+AP25+AS25+AV25+AY25</f>
        <v>34895.080529595478</v>
      </c>
      <c r="AN25" s="260">
        <f t="shared" si="32"/>
        <v>37121.851939862347</v>
      </c>
      <c r="AO25" s="264">
        <f t="shared" si="18"/>
        <v>54677.993085801907</v>
      </c>
      <c r="AP25" s="260">
        <f t="shared" ref="AP25:AP32" si="49">+AQ24*AR25/AR24</f>
        <v>14358.975892365688</v>
      </c>
      <c r="AQ25" s="260">
        <v>14853.049002869</v>
      </c>
      <c r="AR25" s="260">
        <v>20415.508754470298</v>
      </c>
      <c r="AS25" s="260">
        <f t="shared" ref="AS25:AS38" si="50">+AT24*AU25/AU24</f>
        <v>5825.1838870019046</v>
      </c>
      <c r="AT25" s="260">
        <v>6457.3323126817604</v>
      </c>
      <c r="AU25" s="260">
        <v>10987.6293239476</v>
      </c>
      <c r="AV25" s="260">
        <f t="shared" ref="AV25:AV38" si="51">+AW24*AX25/AX24</f>
        <v>10248.486260161264</v>
      </c>
      <c r="AW25" s="260">
        <v>11078.1332280399</v>
      </c>
      <c r="AX25" s="260">
        <v>16016.6129876124</v>
      </c>
      <c r="AY25" s="260">
        <f t="shared" ref="AY25:AY38" si="52">+AZ24*BA25/BA24</f>
        <v>4462.4344900666192</v>
      </c>
      <c r="AZ25" s="260">
        <v>4733.3373962716896</v>
      </c>
      <c r="BA25" s="263">
        <v>7327.4005912631901</v>
      </c>
    </row>
    <row r="26" spans="1:53" s="16" customFormat="1" x14ac:dyDescent="0.5">
      <c r="A26" s="12">
        <v>2011</v>
      </c>
      <c r="B26" s="270">
        <v>139744.270971352</v>
      </c>
      <c r="C26" s="260">
        <f t="shared" si="19"/>
        <v>90451.799538038962</v>
      </c>
      <c r="D26" s="260">
        <f t="shared" si="17"/>
        <v>92507.270386505756</v>
      </c>
      <c r="E26" s="261">
        <v>124638.58649964155</v>
      </c>
      <c r="F26" s="260">
        <f>+I26+L26</f>
        <v>4340.6949036265742</v>
      </c>
      <c r="G26" s="260">
        <f t="shared" si="39"/>
        <v>4406.149812745346</v>
      </c>
      <c r="H26" s="264">
        <f t="shared" si="22"/>
        <v>6548.550114787954</v>
      </c>
      <c r="I26" s="260">
        <f t="shared" si="23"/>
        <v>3659.0172697632329</v>
      </c>
      <c r="J26" s="262">
        <v>3718.9142759835499</v>
      </c>
      <c r="K26" s="262">
        <v>5576.3627665977401</v>
      </c>
      <c r="L26" s="260">
        <f>+M25*N26/N25</f>
        <v>681.6776338633415</v>
      </c>
      <c r="M26" s="262">
        <v>687.23553676179597</v>
      </c>
      <c r="N26" s="260">
        <v>1113.49171777023</v>
      </c>
      <c r="O26" s="260">
        <f t="shared" si="40"/>
        <v>16131.459429565817</v>
      </c>
      <c r="P26" s="260">
        <v>17382.946367902099</v>
      </c>
      <c r="Q26" s="264">
        <v>15197.463188784301</v>
      </c>
      <c r="R26" s="260">
        <f t="shared" si="41"/>
        <v>12015.09469887976</v>
      </c>
      <c r="S26" s="260">
        <v>12040.4217442298</v>
      </c>
      <c r="T26" s="264">
        <v>15819.085885913901</v>
      </c>
      <c r="U26" s="260">
        <f t="shared" si="42"/>
        <v>3425.5840679607068</v>
      </c>
      <c r="V26" s="260">
        <v>3367.70128818274</v>
      </c>
      <c r="W26" s="264">
        <v>4003.3839250841002</v>
      </c>
      <c r="X26" s="260">
        <f t="shared" si="43"/>
        <v>6426.2869971697419</v>
      </c>
      <c r="Y26" s="260">
        <v>6628.6785960457601</v>
      </c>
      <c r="Z26" s="264">
        <v>10169.3723689041</v>
      </c>
      <c r="AA26" s="260">
        <f t="shared" si="44"/>
        <v>13342.950997478752</v>
      </c>
      <c r="AB26" s="260">
        <v>13311.210073899099</v>
      </c>
      <c r="AC26" s="264">
        <v>17855.404495155301</v>
      </c>
      <c r="AD26" s="260">
        <f t="shared" si="45"/>
        <v>10961.925301190549</v>
      </c>
      <c r="AE26" s="260">
        <v>10756.648591439551</v>
      </c>
      <c r="AF26" s="264">
        <v>11784.361142154763</v>
      </c>
      <c r="AG26" s="260">
        <f t="shared" si="46"/>
        <v>6852.6442666876173</v>
      </c>
      <c r="AH26" s="260">
        <v>6545.5600198291504</v>
      </c>
      <c r="AI26" s="260">
        <v>8079.8047035993404</v>
      </c>
      <c r="AJ26" s="260">
        <f t="shared" si="47"/>
        <v>4109.2810345029329</v>
      </c>
      <c r="AK26" s="260">
        <v>4211.0885716104003</v>
      </c>
      <c r="AL26" s="260">
        <v>3704.1243718618698</v>
      </c>
      <c r="AM26" s="260">
        <f t="shared" si="48"/>
        <v>39939.262571732885</v>
      </c>
      <c r="AN26" s="260">
        <f t="shared" si="32"/>
        <v>41996.460279963467</v>
      </c>
      <c r="AO26" s="264">
        <f t="shared" si="18"/>
        <v>58827.849598856388</v>
      </c>
      <c r="AP26" s="260">
        <f t="shared" si="49"/>
        <v>16445.87754968696</v>
      </c>
      <c r="AQ26" s="260">
        <v>17283.028140992799</v>
      </c>
      <c r="AR26" s="260">
        <v>22604.850830676402</v>
      </c>
      <c r="AS26" s="260">
        <f t="shared" si="50"/>
        <v>6808.4028843589358</v>
      </c>
      <c r="AT26" s="260">
        <v>7392.8035189382999</v>
      </c>
      <c r="AU26" s="260">
        <v>11585.0019108531</v>
      </c>
      <c r="AV26" s="260">
        <f t="shared" si="51"/>
        <v>11906.74944264119</v>
      </c>
      <c r="AW26" s="260">
        <v>12269.6986872581</v>
      </c>
      <c r="AX26" s="260">
        <v>17214.614938964402</v>
      </c>
      <c r="AY26" s="260">
        <f t="shared" si="52"/>
        <v>4778.2326950457991</v>
      </c>
      <c r="AZ26" s="260">
        <v>5050.9299327742701</v>
      </c>
      <c r="BA26" s="263">
        <v>7396.9003567017298</v>
      </c>
    </row>
    <row r="27" spans="1:53" s="16" customFormat="1" x14ac:dyDescent="0.5">
      <c r="A27" s="12">
        <v>2012</v>
      </c>
      <c r="B27" s="270">
        <v>148255.14147064</v>
      </c>
      <c r="C27" s="260">
        <f t="shared" si="19"/>
        <v>98571.426026432397</v>
      </c>
      <c r="D27" s="260">
        <f t="shared" si="17"/>
        <v>101609.65507672416</v>
      </c>
      <c r="E27" s="261">
        <v>132809.05552457712</v>
      </c>
      <c r="F27" s="260">
        <f>+I27+L27</f>
        <v>4420.5772919292222</v>
      </c>
      <c r="G27" s="260">
        <f t="shared" si="39"/>
        <v>4256.5422741281336</v>
      </c>
      <c r="H27" s="264">
        <f t="shared" si="22"/>
        <v>6569.9926608839532</v>
      </c>
      <c r="I27" s="260">
        <f t="shared" si="23"/>
        <v>3544.7271232613675</v>
      </c>
      <c r="J27" s="262">
        <v>3821.63727577686</v>
      </c>
      <c r="K27" s="262">
        <v>5315.1761188891796</v>
      </c>
      <c r="L27" s="260">
        <f>+M26*N27/N26</f>
        <v>875.85016866785475</v>
      </c>
      <c r="M27" s="262">
        <v>434.904998351274</v>
      </c>
      <c r="N27" s="260">
        <v>1419.0941193388101</v>
      </c>
      <c r="O27" s="260">
        <f t="shared" si="40"/>
        <v>18011.454387347472</v>
      </c>
      <c r="P27" s="260">
        <v>15537.2458455204</v>
      </c>
      <c r="Q27" s="264">
        <v>15746.9515946747</v>
      </c>
      <c r="R27" s="260">
        <f t="shared" si="41"/>
        <v>12662.236617240866</v>
      </c>
      <c r="S27" s="260">
        <v>12773.4379676725</v>
      </c>
      <c r="T27" s="264">
        <v>16636.0458803605</v>
      </c>
      <c r="U27" s="260">
        <f t="shared" si="42"/>
        <v>3719.9207104518359</v>
      </c>
      <c r="V27" s="260">
        <v>3520.13605351361</v>
      </c>
      <c r="W27" s="264">
        <v>4422.0877983054097</v>
      </c>
      <c r="X27" s="260">
        <f t="shared" si="43"/>
        <v>7511.4227138357282</v>
      </c>
      <c r="Y27" s="260">
        <v>7886.8402304614401</v>
      </c>
      <c r="Z27" s="264">
        <v>11523.6322730758</v>
      </c>
      <c r="AA27" s="260">
        <f t="shared" si="44"/>
        <v>13937.138992231665</v>
      </c>
      <c r="AB27" s="260">
        <v>14351.8463375376</v>
      </c>
      <c r="AC27" s="264">
        <v>18695.013663667902</v>
      </c>
      <c r="AD27" s="260">
        <f t="shared" si="45"/>
        <v>11723.97268316408</v>
      </c>
      <c r="AE27" s="260">
        <v>12064.86672129625</v>
      </c>
      <c r="AF27" s="264">
        <v>12844.105386980293</v>
      </c>
      <c r="AG27" s="260">
        <f t="shared" si="46"/>
        <v>7172.9310904644299</v>
      </c>
      <c r="AH27" s="260">
        <v>7605.7158591273401</v>
      </c>
      <c r="AI27" s="260">
        <v>8854.2282383412003</v>
      </c>
      <c r="AJ27" s="260">
        <f t="shared" si="47"/>
        <v>4551.0415926996511</v>
      </c>
      <c r="AK27" s="260">
        <v>4459.15086216891</v>
      </c>
      <c r="AL27" s="260">
        <v>4003.1511553862101</v>
      </c>
      <c r="AM27" s="260">
        <f t="shared" si="48"/>
        <v>44596.157017579004</v>
      </c>
      <c r="AN27" s="260">
        <f t="shared" si="32"/>
        <v>46755.985492114625</v>
      </c>
      <c r="AO27" s="264">
        <f t="shared" si="18"/>
        <v>62469.45576431814</v>
      </c>
      <c r="AP27" s="260">
        <f t="shared" si="49"/>
        <v>18545.490494927672</v>
      </c>
      <c r="AQ27" s="260">
        <v>19337.835199586501</v>
      </c>
      <c r="AR27" s="260">
        <v>24256.052978658499</v>
      </c>
      <c r="AS27" s="260">
        <f t="shared" si="50"/>
        <v>7728.8640160620644</v>
      </c>
      <c r="AT27" s="260">
        <v>8393.1787924530599</v>
      </c>
      <c r="AU27" s="260">
        <v>12111.630474883999</v>
      </c>
      <c r="AV27" s="260">
        <f t="shared" si="51"/>
        <v>13010.918657131771</v>
      </c>
      <c r="AW27" s="260">
        <v>13470.3725238359</v>
      </c>
      <c r="AX27" s="260">
        <v>18254.5603110294</v>
      </c>
      <c r="AY27" s="260">
        <f t="shared" si="52"/>
        <v>5310.8838494574939</v>
      </c>
      <c r="AZ27" s="260">
        <v>5554.59897623916</v>
      </c>
      <c r="BA27" s="263">
        <v>7777.5932676374396</v>
      </c>
    </row>
    <row r="28" spans="1:53" s="16" customFormat="1" x14ac:dyDescent="0.5">
      <c r="A28" s="12">
        <v>2013</v>
      </c>
      <c r="B28" s="270">
        <v>152918.54384492201</v>
      </c>
      <c r="C28" s="260">
        <f t="shared" si="19"/>
        <v>104475.95453440901</v>
      </c>
      <c r="D28" s="260">
        <f t="shared" si="17"/>
        <v>109492.08925849493</v>
      </c>
      <c r="E28" s="261">
        <v>136555.45662729017</v>
      </c>
      <c r="F28" s="260">
        <f>+I28+L28</f>
        <v>4289.2044736889238</v>
      </c>
      <c r="G28" s="260">
        <f t="shared" si="39"/>
        <v>4769.2635982845995</v>
      </c>
      <c r="H28" s="264">
        <f t="shared" si="22"/>
        <v>6620.406916771185</v>
      </c>
      <c r="I28" s="260">
        <f t="shared" si="23"/>
        <v>3949.2320023657503</v>
      </c>
      <c r="J28" s="262">
        <v>4235.1984647867803</v>
      </c>
      <c r="K28" s="262">
        <v>5492.63630014712</v>
      </c>
      <c r="L28" s="260">
        <f t="shared" ref="L28:L38" si="53">+M27*N28/N27</f>
        <v>339.97247132317398</v>
      </c>
      <c r="M28" s="262">
        <v>534.06513349781903</v>
      </c>
      <c r="N28" s="260">
        <v>1109.32947797974</v>
      </c>
      <c r="O28" s="260">
        <f t="shared" si="40"/>
        <v>16355.831313119408</v>
      </c>
      <c r="P28" s="260">
        <v>14257.5425026095</v>
      </c>
      <c r="Q28" s="264">
        <v>16576.585486198801</v>
      </c>
      <c r="R28" s="260">
        <f t="shared" si="41"/>
        <v>12898.164590989583</v>
      </c>
      <c r="S28" s="260">
        <v>13710.3674527695</v>
      </c>
      <c r="T28" s="264">
        <v>16798.489056055001</v>
      </c>
      <c r="U28" s="260">
        <f t="shared" si="42"/>
        <v>3730.672657554222</v>
      </c>
      <c r="V28" s="260">
        <v>3802.2597826353399</v>
      </c>
      <c r="W28" s="264">
        <v>4686.5694358533001</v>
      </c>
      <c r="X28" s="260">
        <f t="shared" si="43"/>
        <v>8048.0800559387526</v>
      </c>
      <c r="Y28" s="260">
        <v>8640.5259351332006</v>
      </c>
      <c r="Z28" s="264">
        <v>11759.2232578404</v>
      </c>
      <c r="AA28" s="260">
        <f t="shared" si="44"/>
        <v>14792.474295370521</v>
      </c>
      <c r="AB28" s="260">
        <v>15021.1286060899</v>
      </c>
      <c r="AC28" s="264">
        <v>19268.9848098566</v>
      </c>
      <c r="AD28" s="260">
        <f t="shared" si="45"/>
        <v>12761.887838562257</v>
      </c>
      <c r="AE28" s="260">
        <v>12830.083570407402</v>
      </c>
      <c r="AF28" s="264">
        <v>13586.145302872001</v>
      </c>
      <c r="AG28" s="260">
        <f t="shared" si="46"/>
        <v>8034.6142579063635</v>
      </c>
      <c r="AH28" s="260">
        <v>8112.0055566699002</v>
      </c>
      <c r="AI28" s="260">
        <v>9353.5322334136999</v>
      </c>
      <c r="AJ28" s="260">
        <f t="shared" si="47"/>
        <v>4727.273580655894</v>
      </c>
      <c r="AK28" s="260">
        <v>4718.0780137375004</v>
      </c>
      <c r="AL28" s="260">
        <v>4243.8552274108997</v>
      </c>
      <c r="AM28" s="260">
        <f t="shared" si="48"/>
        <v>47955.470622304747</v>
      </c>
      <c r="AN28" s="260">
        <f t="shared" si="32"/>
        <v>50718.460313174997</v>
      </c>
      <c r="AO28" s="264">
        <f t="shared" si="18"/>
        <v>64072.056639729191</v>
      </c>
      <c r="AP28" s="260">
        <f t="shared" si="49"/>
        <v>19466.157069642701</v>
      </c>
      <c r="AQ28" s="260">
        <v>20157.949906607799</v>
      </c>
      <c r="AR28" s="260">
        <v>24417.011123470402</v>
      </c>
      <c r="AS28" s="260">
        <f t="shared" si="50"/>
        <v>8881.9134292668859</v>
      </c>
      <c r="AT28" s="260">
        <v>9514.2476523536006</v>
      </c>
      <c r="AU28" s="260">
        <v>12816.8904803885</v>
      </c>
      <c r="AV28" s="260">
        <f t="shared" si="51"/>
        <v>13848.814991445342</v>
      </c>
      <c r="AW28" s="260">
        <v>14982.0095621252</v>
      </c>
      <c r="AX28" s="260">
        <v>18767.411818068798</v>
      </c>
      <c r="AY28" s="260">
        <f t="shared" si="52"/>
        <v>5758.5851319498161</v>
      </c>
      <c r="AZ28" s="260">
        <v>6064.2531920884003</v>
      </c>
      <c r="BA28" s="263">
        <v>8063.2162906735002</v>
      </c>
    </row>
    <row r="29" spans="1:53" s="16" customFormat="1" x14ac:dyDescent="0.5">
      <c r="A29" s="12">
        <v>2014</v>
      </c>
      <c r="B29" s="270">
        <v>155688.678274823</v>
      </c>
      <c r="C29" s="260">
        <f t="shared" si="19"/>
        <v>111415.45498803354</v>
      </c>
      <c r="D29" s="260">
        <f t="shared" si="17"/>
        <v>118094.82723853462</v>
      </c>
      <c r="E29" s="261">
        <v>138954.22431212588</v>
      </c>
      <c r="F29" s="260">
        <f t="shared" ref="F29:F34" si="54">+I29+L29</f>
        <v>4659.0149255352426</v>
      </c>
      <c r="G29" s="260">
        <f t="shared" si="39"/>
        <v>5839.0761348953401</v>
      </c>
      <c r="H29" s="264">
        <f t="shared" si="22"/>
        <v>6467.3662930788378</v>
      </c>
      <c r="I29" s="260">
        <f t="shared" si="23"/>
        <v>4073.2974256007888</v>
      </c>
      <c r="J29" s="262">
        <v>4685.2542348980396</v>
      </c>
      <c r="K29" s="262">
        <v>5282.6665591165101</v>
      </c>
      <c r="L29" s="260">
        <f t="shared" si="53"/>
        <v>585.71749993445337</v>
      </c>
      <c r="M29" s="262">
        <v>1153.8218999973001</v>
      </c>
      <c r="N29" s="260">
        <v>1216.61881237289</v>
      </c>
      <c r="O29" s="260">
        <f t="shared" si="40"/>
        <v>14575.91349779896</v>
      </c>
      <c r="P29" s="260">
        <v>15064.830734569199</v>
      </c>
      <c r="Q29" s="264">
        <v>16946.7407227775</v>
      </c>
      <c r="R29" s="260">
        <f t="shared" si="41"/>
        <v>13778.607719540656</v>
      </c>
      <c r="S29" s="260">
        <v>14677.4561853296</v>
      </c>
      <c r="T29" s="264">
        <v>16882.099752740301</v>
      </c>
      <c r="U29" s="260">
        <f t="shared" si="42"/>
        <v>3957.359668594278</v>
      </c>
      <c r="V29" s="260">
        <v>3963.2560476567801</v>
      </c>
      <c r="W29" s="264">
        <v>4877.7416404351998</v>
      </c>
      <c r="X29" s="260">
        <f>+Y28*Z29/Z28</f>
        <v>8445.6960668294814</v>
      </c>
      <c r="Y29" s="260">
        <v>9056.6217129491997</v>
      </c>
      <c r="Z29" s="264">
        <v>11494.071814990901</v>
      </c>
      <c r="AA29" s="260">
        <f t="shared" si="44"/>
        <v>15115.985616564873</v>
      </c>
      <c r="AB29" s="260">
        <v>16524.323807150002</v>
      </c>
      <c r="AC29" s="264">
        <v>19390.666631634602</v>
      </c>
      <c r="AD29" s="260">
        <f t="shared" si="45"/>
        <v>13244.358387186763</v>
      </c>
      <c r="AE29" s="260">
        <v>13667.528562964701</v>
      </c>
      <c r="AF29" s="264">
        <v>14024.832847282622</v>
      </c>
      <c r="AG29" s="260">
        <f t="shared" si="46"/>
        <v>8375.1459128494171</v>
      </c>
      <c r="AH29" s="260">
        <v>8787.2121970158005</v>
      </c>
      <c r="AI29" s="260">
        <v>9656.9457094329991</v>
      </c>
      <c r="AJ29" s="260">
        <f t="shared" si="47"/>
        <v>4869.2124743373461</v>
      </c>
      <c r="AK29" s="260">
        <v>4880.3163659489001</v>
      </c>
      <c r="AL29" s="260">
        <v>4379.7988826008004</v>
      </c>
      <c r="AM29" s="260">
        <f t="shared" si="48"/>
        <v>52214.432603782247</v>
      </c>
      <c r="AN29" s="260">
        <f t="shared" si="32"/>
        <v>54366.564787588999</v>
      </c>
      <c r="AO29" s="264">
        <f t="shared" si="18"/>
        <v>65961.901495890066</v>
      </c>
      <c r="AP29" s="260">
        <f t="shared" si="49"/>
        <v>20722.061280770915</v>
      </c>
      <c r="AQ29" s="260">
        <v>21106.032447024201</v>
      </c>
      <c r="AR29" s="260">
        <v>25100.310455080598</v>
      </c>
      <c r="AS29" s="260">
        <f t="shared" si="50"/>
        <v>9787.6553193627824</v>
      </c>
      <c r="AT29" s="260">
        <v>10416.888286342501</v>
      </c>
      <c r="AU29" s="260">
        <v>13185.2050600167</v>
      </c>
      <c r="AV29" s="260">
        <f t="shared" si="51"/>
        <v>15547.880512077094</v>
      </c>
      <c r="AW29" s="260">
        <v>16224.133055186599</v>
      </c>
      <c r="AX29" s="260">
        <v>19476.257524620501</v>
      </c>
      <c r="AY29" s="260">
        <f t="shared" si="52"/>
        <v>6156.8354915714608</v>
      </c>
      <c r="AZ29" s="260">
        <v>6619.5109990356996</v>
      </c>
      <c r="BA29" s="263">
        <v>8186.3165442041</v>
      </c>
    </row>
    <row r="30" spans="1:53" s="16" customFormat="1" x14ac:dyDescent="0.5">
      <c r="A30" s="12">
        <v>2015</v>
      </c>
      <c r="B30" s="270">
        <v>159060.73967182901</v>
      </c>
      <c r="C30" s="260">
        <f t="shared" si="19"/>
        <v>121173.92416647749</v>
      </c>
      <c r="D30" s="260">
        <f t="shared" si="17"/>
        <v>130056.78906677428</v>
      </c>
      <c r="E30" s="261">
        <v>142577.19015414323</v>
      </c>
      <c r="F30" s="260">
        <f t="shared" si="54"/>
        <v>6037.7209207236874</v>
      </c>
      <c r="G30" s="260">
        <f t="shared" si="39"/>
        <v>5883.9647401284601</v>
      </c>
      <c r="H30" s="264">
        <f t="shared" si="22"/>
        <v>6687.3854472194171</v>
      </c>
      <c r="I30" s="260">
        <f t="shared" si="23"/>
        <v>5022.5115516204432</v>
      </c>
      <c r="J30" s="262">
        <v>5284.48074432666</v>
      </c>
      <c r="K30" s="262">
        <v>5662.9272364553099</v>
      </c>
      <c r="L30" s="260">
        <f t="shared" si="53"/>
        <v>1015.2093691032445</v>
      </c>
      <c r="M30" s="262">
        <v>599.48399580180001</v>
      </c>
      <c r="N30" s="260">
        <v>1070.462275808</v>
      </c>
      <c r="O30" s="260">
        <f t="shared" si="40"/>
        <v>14869.839107442815</v>
      </c>
      <c r="P30" s="260">
        <v>12600.328471159901</v>
      </c>
      <c r="Q30" s="264">
        <v>16727.390594903802</v>
      </c>
      <c r="R30" s="260">
        <f t="shared" si="41"/>
        <v>14905.61257210785</v>
      </c>
      <c r="S30" s="260">
        <v>16494.9811896477</v>
      </c>
      <c r="T30" s="264">
        <v>17144.526622368099</v>
      </c>
      <c r="U30" s="260">
        <f t="shared" si="42"/>
        <v>3923.0671964863932</v>
      </c>
      <c r="V30" s="260">
        <v>4817.2440185178002</v>
      </c>
      <c r="W30" s="264">
        <v>4828.2795742759999</v>
      </c>
      <c r="X30" s="260">
        <f t="shared" si="43"/>
        <v>9560.3657539463529</v>
      </c>
      <c r="Y30" s="260">
        <v>10312.5274737745</v>
      </c>
      <c r="Z30" s="264">
        <v>12133.390798063399</v>
      </c>
      <c r="AA30" s="260">
        <f t="shared" si="44"/>
        <v>16972.905951324741</v>
      </c>
      <c r="AB30" s="260">
        <v>18046.068758954701</v>
      </c>
      <c r="AC30" s="264">
        <v>19917.0607471283</v>
      </c>
      <c r="AD30" s="260">
        <f t="shared" si="45"/>
        <v>14251.486443083719</v>
      </c>
      <c r="AE30" s="260">
        <v>15451.8535506221</v>
      </c>
      <c r="AF30" s="264">
        <v>14624.056885541826</v>
      </c>
      <c r="AG30" s="260">
        <f t="shared" si="46"/>
        <v>9139.9947362883777</v>
      </c>
      <c r="AH30" s="260">
        <v>10386.1913590233</v>
      </c>
      <c r="AI30" s="260">
        <v>10044.645670764099</v>
      </c>
      <c r="AJ30" s="260">
        <f t="shared" si="47"/>
        <v>5111.4917067953411</v>
      </c>
      <c r="AK30" s="260">
        <v>5065.6621915987998</v>
      </c>
      <c r="AL30" s="260">
        <v>4587.2652482218</v>
      </c>
      <c r="AM30" s="260">
        <f t="shared" si="48"/>
        <v>55522.765328804737</v>
      </c>
      <c r="AN30" s="260">
        <f t="shared" si="32"/>
        <v>59050.149335129005</v>
      </c>
      <c r="AO30" s="264">
        <f t="shared" si="18"/>
        <v>67364.697249256802</v>
      </c>
      <c r="AP30" s="260">
        <f t="shared" si="49"/>
        <v>21308.569102875186</v>
      </c>
      <c r="AQ30" s="260">
        <v>22392.102693954399</v>
      </c>
      <c r="AR30" s="260">
        <v>25341.1768023277</v>
      </c>
      <c r="AS30" s="260">
        <f t="shared" si="50"/>
        <v>10715.103651033976</v>
      </c>
      <c r="AT30" s="260">
        <v>11667.0289825991</v>
      </c>
      <c r="AU30" s="260">
        <v>13562.671979831901</v>
      </c>
      <c r="AV30" s="260">
        <f t="shared" si="51"/>
        <v>16603.672465872183</v>
      </c>
      <c r="AW30" s="260">
        <v>17617.069661663401</v>
      </c>
      <c r="AX30" s="260">
        <v>19931.875539962901</v>
      </c>
      <c r="AY30" s="260">
        <f t="shared" si="52"/>
        <v>6895.420109023391</v>
      </c>
      <c r="AZ30" s="260">
        <v>7373.9479969121003</v>
      </c>
      <c r="BA30" s="263">
        <v>8527.5319772048006</v>
      </c>
    </row>
    <row r="31" spans="1:53" s="16" customFormat="1" x14ac:dyDescent="0.5">
      <c r="A31" s="12">
        <v>2016</v>
      </c>
      <c r="B31" s="270">
        <v>161722.67235824699</v>
      </c>
      <c r="C31" s="260">
        <f t="shared" si="19"/>
        <v>132839.25416658123</v>
      </c>
      <c r="D31" s="260">
        <f t="shared" si="17"/>
        <v>139336.62370236331</v>
      </c>
      <c r="E31" s="261">
        <v>145627.51961774979</v>
      </c>
      <c r="F31" s="260">
        <f t="shared" si="54"/>
        <v>6077.5346250791708</v>
      </c>
      <c r="G31" s="260">
        <f t="shared" si="39"/>
        <v>7086.58007277052</v>
      </c>
      <c r="H31" s="264">
        <f t="shared" si="22"/>
        <v>6907.3861591222321</v>
      </c>
      <c r="I31" s="260">
        <f t="shared" si="23"/>
        <v>5521.3311559007616</v>
      </c>
      <c r="J31" s="262">
        <v>6075.5144878164801</v>
      </c>
      <c r="K31" s="262">
        <v>5916.7396187047098</v>
      </c>
      <c r="L31" s="260">
        <f t="shared" si="53"/>
        <v>556.20346917840948</v>
      </c>
      <c r="M31" s="262">
        <v>1011.06558495404</v>
      </c>
      <c r="N31" s="260">
        <v>993.17885981709003</v>
      </c>
      <c r="O31" s="260">
        <f t="shared" si="40"/>
        <v>12205.276160379086</v>
      </c>
      <c r="P31" s="260">
        <v>12486.267881198701</v>
      </c>
      <c r="Q31" s="264">
        <v>16202.944401062499</v>
      </c>
      <c r="R31" s="260">
        <f t="shared" si="41"/>
        <v>16479.879255871503</v>
      </c>
      <c r="S31" s="260">
        <v>16380.173826382799</v>
      </c>
      <c r="T31" s="264">
        <v>17128.829999092301</v>
      </c>
      <c r="U31" s="260">
        <f t="shared" si="42"/>
        <v>4985.8088950105212</v>
      </c>
      <c r="V31" s="260">
        <v>5306.9215576747001</v>
      </c>
      <c r="W31" s="264">
        <v>4997.2306066466999</v>
      </c>
      <c r="X31" s="260">
        <f t="shared" si="43"/>
        <v>10403.353728345073</v>
      </c>
      <c r="Y31" s="260">
        <v>11021.0861137915</v>
      </c>
      <c r="Z31" s="264">
        <v>12240.254071323199</v>
      </c>
      <c r="AA31" s="260">
        <f t="shared" si="44"/>
        <v>18304.328589551304</v>
      </c>
      <c r="AB31" s="260">
        <v>19614.6233291258</v>
      </c>
      <c r="AC31" s="264">
        <v>20202.0966074723</v>
      </c>
      <c r="AD31" s="260">
        <f t="shared" si="45"/>
        <v>15997.848528430452</v>
      </c>
      <c r="AE31" s="260">
        <v>15980.9838795909</v>
      </c>
      <c r="AF31" s="264">
        <v>15140.801468224467</v>
      </c>
      <c r="AG31" s="260">
        <f t="shared" si="46"/>
        <v>10744.910144121817</v>
      </c>
      <c r="AH31" s="260">
        <v>10836.2504203195</v>
      </c>
      <c r="AI31" s="260">
        <v>10391.5681341781</v>
      </c>
      <c r="AJ31" s="260">
        <f t="shared" si="47"/>
        <v>5252.9383843086343</v>
      </c>
      <c r="AK31" s="260">
        <v>5144.7334592713996</v>
      </c>
      <c r="AL31" s="260">
        <v>4756.8552323431004</v>
      </c>
      <c r="AM31" s="260">
        <f t="shared" si="48"/>
        <v>60590.500544293209</v>
      </c>
      <c r="AN31" s="260">
        <f t="shared" si="32"/>
        <v>63946.254923027103</v>
      </c>
      <c r="AO31" s="264">
        <f t="shared" si="18"/>
        <v>69121.937392274413</v>
      </c>
      <c r="AP31" s="260">
        <f t="shared" si="49"/>
        <v>22158.472615340674</v>
      </c>
      <c r="AQ31" s="260">
        <v>23255.103801824</v>
      </c>
      <c r="AR31" s="260">
        <v>25076.777285703</v>
      </c>
      <c r="AS31" s="260">
        <f t="shared" si="50"/>
        <v>11879.202798890625</v>
      </c>
      <c r="AT31" s="260">
        <v>12714.4072211289</v>
      </c>
      <c r="AU31" s="260">
        <v>13809.319509152599</v>
      </c>
      <c r="AV31" s="260">
        <f t="shared" si="51"/>
        <v>18913.142502563016</v>
      </c>
      <c r="AW31" s="260">
        <v>19845.670953925601</v>
      </c>
      <c r="AX31" s="260">
        <v>21398.246681796601</v>
      </c>
      <c r="AY31" s="260">
        <f t="shared" si="52"/>
        <v>7639.6826274988953</v>
      </c>
      <c r="AZ31" s="260">
        <v>8131.0729461485998</v>
      </c>
      <c r="BA31" s="263">
        <v>8834.8382615356004</v>
      </c>
    </row>
    <row r="32" spans="1:53" s="16" customFormat="1" x14ac:dyDescent="0.5">
      <c r="A32" s="12">
        <v>2017</v>
      </c>
      <c r="B32" s="270">
        <v>163502.58989588101</v>
      </c>
      <c r="C32" s="260">
        <f t="shared" si="19"/>
        <v>141263.96057359688</v>
      </c>
      <c r="D32" s="260">
        <f>+G32+S32+V32+Y32+AB32+AE32+AN32</f>
        <v>145177.5597812543</v>
      </c>
      <c r="E32" s="261">
        <v>147641.87363730121</v>
      </c>
      <c r="F32" s="260">
        <f t="shared" si="54"/>
        <v>7356.2694712882603</v>
      </c>
      <c r="G32" s="260">
        <f t="shared" si="39"/>
        <v>7676.4204009437799</v>
      </c>
      <c r="H32" s="264">
        <f>+H33*G32/F33</f>
        <v>7170.2560906624467</v>
      </c>
      <c r="I32" s="260">
        <f t="shared" si="23"/>
        <v>6034.7363433366627</v>
      </c>
      <c r="J32" s="262">
        <v>6155.7591446225397</v>
      </c>
      <c r="K32" s="262">
        <v>5877.0271526238803</v>
      </c>
      <c r="L32" s="260">
        <f t="shared" si="53"/>
        <v>1321.5331279515972</v>
      </c>
      <c r="M32" s="262">
        <v>1520.66125632124</v>
      </c>
      <c r="N32" s="260">
        <v>1298.1539326048201</v>
      </c>
      <c r="O32" s="260">
        <f t="shared" si="40"/>
        <v>12229.891694717147</v>
      </c>
      <c r="P32" s="260">
        <v>16096.3603669271</v>
      </c>
      <c r="Q32" s="264">
        <v>15870.2549909969</v>
      </c>
      <c r="R32" s="260">
        <f t="shared" si="41"/>
        <v>16534.970931334337</v>
      </c>
      <c r="S32" s="260">
        <v>16426.761011513201</v>
      </c>
      <c r="T32" s="264">
        <v>17290.702108825099</v>
      </c>
      <c r="U32" s="260">
        <f t="shared" si="42"/>
        <v>5676.532764964677</v>
      </c>
      <c r="V32" s="260">
        <v>5559.6433208782</v>
      </c>
      <c r="W32" s="264">
        <v>5345.2727658450003</v>
      </c>
      <c r="X32" s="260">
        <f t="shared" si="43"/>
        <v>10533.845836479179</v>
      </c>
      <c r="Y32" s="260">
        <v>11015.730688449899</v>
      </c>
      <c r="Z32" s="264">
        <v>11699.114593189401</v>
      </c>
      <c r="AA32" s="260">
        <f t="shared" si="44"/>
        <v>20186.6959614796</v>
      </c>
      <c r="AB32" s="260">
        <v>20776.2943969271</v>
      </c>
      <c r="AC32" s="264">
        <v>20791.303261680201</v>
      </c>
      <c r="AD32" s="260">
        <f t="shared" si="45"/>
        <v>16584.178510830396</v>
      </c>
      <c r="AE32" s="260">
        <v>16197.415001313801</v>
      </c>
      <c r="AF32" s="264">
        <v>15712.283814186878</v>
      </c>
      <c r="AG32" s="260">
        <f t="shared" si="46"/>
        <v>11179.277089491134</v>
      </c>
      <c r="AH32" s="260">
        <v>10934.235335126001</v>
      </c>
      <c r="AI32" s="260">
        <v>10720.518173746501</v>
      </c>
      <c r="AJ32" s="260">
        <f t="shared" si="47"/>
        <v>5404.9014213392629</v>
      </c>
      <c r="AK32" s="260">
        <v>5263.1796661877997</v>
      </c>
      <c r="AL32" s="260">
        <v>4997.4082836232001</v>
      </c>
      <c r="AM32" s="260">
        <f t="shared" si="48"/>
        <v>64391.467097220426</v>
      </c>
      <c r="AN32" s="260">
        <f t="shared" si="32"/>
        <v>67525.294961228312</v>
      </c>
      <c r="AO32" s="264">
        <f>+AO33*AN32/AM33</f>
        <v>69603.184152822185</v>
      </c>
      <c r="AP32" s="260">
        <f t="shared" si="49"/>
        <v>22683.534822127229</v>
      </c>
      <c r="AQ32" s="260">
        <v>23603.853790317698</v>
      </c>
      <c r="AR32" s="260">
        <v>24460.434820435301</v>
      </c>
      <c r="AS32" s="260">
        <f t="shared" si="50"/>
        <v>13020.565576273753</v>
      </c>
      <c r="AT32" s="260">
        <v>13998.615845559299</v>
      </c>
      <c r="AU32" s="260">
        <v>14141.8429585798</v>
      </c>
      <c r="AV32" s="260">
        <f t="shared" si="51"/>
        <v>20407.112037360585</v>
      </c>
      <c r="AW32" s="260">
        <v>21271.801304996301</v>
      </c>
      <c r="AX32" s="260">
        <v>22003.61068428</v>
      </c>
      <c r="AY32" s="260">
        <f t="shared" si="52"/>
        <v>8280.2546614588555</v>
      </c>
      <c r="AZ32" s="260">
        <v>8651.0240203550002</v>
      </c>
      <c r="BA32" s="263">
        <v>8996.9320387127991</v>
      </c>
    </row>
    <row r="33" spans="1:53" s="16" customFormat="1" x14ac:dyDescent="0.5">
      <c r="A33" s="12">
        <v>2018</v>
      </c>
      <c r="B33" s="270">
        <v>170093.998143328</v>
      </c>
      <c r="C33" s="260">
        <f t="shared" si="19"/>
        <v>150710.3326069238</v>
      </c>
      <c r="D33" s="260">
        <f>+G33+S33+V33+Y33+AB33+AE33+AN33</f>
        <v>153268.56241497595</v>
      </c>
      <c r="E33" s="261">
        <v>153268.56241497595</v>
      </c>
      <c r="F33" s="260">
        <f t="shared" si="54"/>
        <v>7965.1344414740815</v>
      </c>
      <c r="G33" s="260">
        <f t="shared" si="39"/>
        <v>7439.9330363541703</v>
      </c>
      <c r="H33" s="264">
        <f>+G33</f>
        <v>7439.9330363541703</v>
      </c>
      <c r="I33" s="260">
        <f t="shared" si="23"/>
        <v>6336.7055168268944</v>
      </c>
      <c r="J33" s="262">
        <v>6049.7802960836498</v>
      </c>
      <c r="K33" s="262">
        <v>6049.7802960834897</v>
      </c>
      <c r="L33" s="260">
        <f t="shared" si="53"/>
        <v>1628.4289246471867</v>
      </c>
      <c r="M33" s="262">
        <v>1390.1527402705201</v>
      </c>
      <c r="N33" s="260">
        <v>1390.1527402705201</v>
      </c>
      <c r="O33" s="260">
        <f t="shared" si="40"/>
        <v>17065.149675778059</v>
      </c>
      <c r="P33" s="260">
        <v>16825.435728352</v>
      </c>
      <c r="Q33" s="264">
        <v>16825.435728352099</v>
      </c>
      <c r="R33" s="260">
        <f t="shared" ref="R33:R38" si="55">+S32*T33/T32</f>
        <v>17284.668259339924</v>
      </c>
      <c r="S33" s="260">
        <v>18193.7297141319</v>
      </c>
      <c r="T33" s="264">
        <v>18193.7297141319</v>
      </c>
      <c r="U33" s="260">
        <f t="shared" ref="U33:U38" si="56">+V32*W33/W32</f>
        <v>5728.7525371530573</v>
      </c>
      <c r="V33" s="260">
        <v>5507.8614133599003</v>
      </c>
      <c r="W33" s="264">
        <v>5507.8614133600004</v>
      </c>
      <c r="X33" s="260">
        <f t="shared" ref="X33:X38" si="57">+Y32*Z33/Z32</f>
        <v>11536.708044275752</v>
      </c>
      <c r="Y33" s="260">
        <v>12252.4118694795</v>
      </c>
      <c r="Z33" s="264">
        <v>12252.4118694794</v>
      </c>
      <c r="AA33" s="260">
        <f t="shared" ref="AA33:AA38" si="58">+AB32*AC33/AC32</f>
        <v>21514.089809902704</v>
      </c>
      <c r="AB33" s="260">
        <v>21529.631660536499</v>
      </c>
      <c r="AC33" s="264">
        <v>21529.631660536601</v>
      </c>
      <c r="AD33" s="260">
        <f t="shared" ref="AD33:AD35" si="59">+AG33+AJ33</f>
        <v>16523.068412818084</v>
      </c>
      <c r="AE33" s="260">
        <v>16028.183531900999</v>
      </c>
      <c r="AF33" s="264">
        <v>16028.183531900999</v>
      </c>
      <c r="AG33" s="260">
        <f t="shared" ref="AG33:AG38" si="60">+AH32*AI33/AI32</f>
        <v>10968.094798660566</v>
      </c>
      <c r="AH33" s="260">
        <v>10753.7158307431</v>
      </c>
      <c r="AI33" s="260">
        <v>10753.7158307431</v>
      </c>
      <c r="AJ33" s="260">
        <f t="shared" si="47"/>
        <v>5554.9736141575186</v>
      </c>
      <c r="AK33" s="260">
        <v>5274.4677011578997</v>
      </c>
      <c r="AL33" s="260">
        <v>5274.4677011579997</v>
      </c>
      <c r="AM33" s="260">
        <f>+AP33+AS33+AV33+AY33</f>
        <v>70157.911101960199</v>
      </c>
      <c r="AN33" s="260">
        <f>+AQ33+AT33+AW33+AZ33</f>
        <v>72316.811189212996</v>
      </c>
      <c r="AO33" s="264">
        <f>+AN33</f>
        <v>72316.811189212996</v>
      </c>
      <c r="AP33" s="260">
        <f t="shared" ref="AP33:AP38" si="61">+AQ32*AR33/AR32</f>
        <v>24627.920416254972</v>
      </c>
      <c r="AQ33" s="260">
        <v>25521.664701709899</v>
      </c>
      <c r="AR33" s="260">
        <v>25521.664701709899</v>
      </c>
      <c r="AS33" s="260">
        <f t="shared" si="50"/>
        <v>14482.151257094039</v>
      </c>
      <c r="AT33" s="260">
        <v>14630.325672176499</v>
      </c>
      <c r="AU33" s="260">
        <v>14630.325672176499</v>
      </c>
      <c r="AV33" s="260">
        <f t="shared" si="51"/>
        <v>22296.425272736</v>
      </c>
      <c r="AW33" s="260">
        <v>23063.4845783932</v>
      </c>
      <c r="AX33" s="260">
        <v>23063.484578393101</v>
      </c>
      <c r="AY33" s="260">
        <f t="shared" si="52"/>
        <v>8751.4141558751908</v>
      </c>
      <c r="AZ33" s="260">
        <v>9101.3362369334009</v>
      </c>
      <c r="BA33" s="263">
        <v>9101.3362369334009</v>
      </c>
    </row>
    <row r="34" spans="1:53" s="16" customFormat="1" x14ac:dyDescent="0.5">
      <c r="A34" s="12">
        <v>2019</v>
      </c>
      <c r="B34" s="270">
        <v>171311.85526413799</v>
      </c>
      <c r="C34" s="260">
        <f t="shared" si="19"/>
        <v>155249.71938424491</v>
      </c>
      <c r="D34" s="260">
        <f t="shared" si="17"/>
        <v>159982.8285587951</v>
      </c>
      <c r="E34" s="261">
        <v>155249.71938424491</v>
      </c>
      <c r="F34" s="260">
        <f t="shared" si="54"/>
        <v>7386.3825369084079</v>
      </c>
      <c r="G34" s="260">
        <f t="shared" si="39"/>
        <v>7797.4378268462096</v>
      </c>
      <c r="H34" s="264">
        <f>+H33*F34/G33</f>
        <v>7386.3825369084079</v>
      </c>
      <c r="I34" s="260">
        <f t="shared" si="23"/>
        <v>5988.5003479516281</v>
      </c>
      <c r="J34" s="262">
        <v>6228.0023956197901</v>
      </c>
      <c r="K34" s="262">
        <v>5988.5003479514698</v>
      </c>
      <c r="L34" s="260">
        <f t="shared" si="53"/>
        <v>1397.8821889567801</v>
      </c>
      <c r="M34" s="262">
        <v>1569.43543122642</v>
      </c>
      <c r="N34" s="260">
        <v>1397.8821889567801</v>
      </c>
      <c r="O34" s="260">
        <f t="shared" si="40"/>
        <v>16062.135879892407</v>
      </c>
      <c r="P34" s="260">
        <v>15975.0536982637</v>
      </c>
      <c r="Q34" s="264">
        <v>16062.135879892499</v>
      </c>
      <c r="R34" s="260">
        <f t="shared" si="55"/>
        <v>17867.7066297901</v>
      </c>
      <c r="S34" s="260">
        <v>17537.426888805901</v>
      </c>
      <c r="T34" s="264">
        <v>17867.7066297901</v>
      </c>
      <c r="U34" s="260">
        <f t="shared" si="56"/>
        <v>5546.0678821325</v>
      </c>
      <c r="V34" s="260">
        <v>6241.7189653796004</v>
      </c>
      <c r="W34" s="264">
        <v>5546.0678821326001</v>
      </c>
      <c r="X34" s="260">
        <f t="shared" si="57"/>
        <v>12800.183553483304</v>
      </c>
      <c r="Y34" s="260">
        <v>13270.9576669991</v>
      </c>
      <c r="Z34" s="264">
        <v>12800.183553483201</v>
      </c>
      <c r="AA34" s="260">
        <f t="shared" si="58"/>
        <v>21464.697731817199</v>
      </c>
      <c r="AB34" s="260">
        <v>21755.3301877298</v>
      </c>
      <c r="AC34" s="264">
        <v>21464.697731817301</v>
      </c>
      <c r="AD34" s="260">
        <f t="shared" si="59"/>
        <v>16361.255358210494</v>
      </c>
      <c r="AE34" s="260">
        <v>16665.5791835335</v>
      </c>
      <c r="AF34" s="264">
        <v>16361.255358210494</v>
      </c>
      <c r="AG34" s="260">
        <f t="shared" si="60"/>
        <v>10819.912842125699</v>
      </c>
      <c r="AH34" s="260">
        <v>11205.613922378099</v>
      </c>
      <c r="AI34" s="260">
        <v>10819.912842125699</v>
      </c>
      <c r="AJ34" s="260">
        <f t="shared" si="47"/>
        <v>5541.3425160847946</v>
      </c>
      <c r="AK34" s="260">
        <v>5459.9652611554002</v>
      </c>
      <c r="AL34" s="260">
        <v>5541.3425160849001</v>
      </c>
      <c r="AM34" s="260">
        <f>+AP34+AS34+AV34+AY34</f>
        <v>73823.425691902899</v>
      </c>
      <c r="AN34" s="260">
        <f>+AQ34+AT34+AW34+AZ34</f>
        <v>76714.377839501001</v>
      </c>
      <c r="AO34" s="264">
        <f>+AO33*AM34/AN33</f>
        <v>73823.425691902899</v>
      </c>
      <c r="AP34" s="260">
        <f t="shared" si="61"/>
        <v>26777.690204960902</v>
      </c>
      <c r="AQ34" s="260">
        <v>26770.7102774751</v>
      </c>
      <c r="AR34" s="260">
        <v>26777.690204960902</v>
      </c>
      <c r="AS34" s="260">
        <f t="shared" si="50"/>
        <v>14860.1418545083</v>
      </c>
      <c r="AT34" s="260">
        <v>15533.592642503199</v>
      </c>
      <c r="AU34" s="260">
        <v>14860.1418545083</v>
      </c>
      <c r="AV34" s="260">
        <f t="shared" si="51"/>
        <v>22856.1683862215</v>
      </c>
      <c r="AW34" s="260">
        <v>24768.817995424401</v>
      </c>
      <c r="AX34" s="260">
        <v>22856.168386221401</v>
      </c>
      <c r="AY34" s="260">
        <f t="shared" si="52"/>
        <v>9329.4252462122004</v>
      </c>
      <c r="AZ34" s="260">
        <v>9641.2569240982994</v>
      </c>
      <c r="BA34" s="263">
        <v>9329.4252462122004</v>
      </c>
    </row>
    <row r="35" spans="1:53" s="16" customFormat="1" x14ac:dyDescent="0.5">
      <c r="A35" s="12">
        <v>2020</v>
      </c>
      <c r="B35" s="270">
        <v>160709.441261281</v>
      </c>
      <c r="C35" s="260">
        <f t="shared" si="19"/>
        <v>148970.32388038916</v>
      </c>
      <c r="D35" s="260">
        <f t="shared" si="17"/>
        <v>158259.06901677369</v>
      </c>
      <c r="E35" s="261">
        <v>144563.02084014533</v>
      </c>
      <c r="F35" s="260">
        <f>+I35+L35</f>
        <v>7586.9397544729291</v>
      </c>
      <c r="G35" s="260">
        <f t="shared" si="39"/>
        <v>8141.7348463570897</v>
      </c>
      <c r="H35" s="264">
        <f>+H34*F35/G34</f>
        <v>7186.9812309463759</v>
      </c>
      <c r="I35" s="260">
        <f t="shared" si="23"/>
        <v>6273.8302648514709</v>
      </c>
      <c r="J35" s="262">
        <v>7202.2419232704397</v>
      </c>
      <c r="K35" s="262">
        <v>6032.5658754523602</v>
      </c>
      <c r="L35" s="260">
        <f t="shared" si="53"/>
        <v>1313.1094896214584</v>
      </c>
      <c r="M35" s="262">
        <v>939.49292308664997</v>
      </c>
      <c r="N35" s="260">
        <v>1169.5749510749699</v>
      </c>
      <c r="O35" s="260">
        <f t="shared" si="40"/>
        <v>16097.603843874305</v>
      </c>
      <c r="P35" s="260">
        <v>23314.881756203398</v>
      </c>
      <c r="Q35" s="264">
        <v>16185.354062947001</v>
      </c>
      <c r="R35" s="260">
        <f t="shared" si="55"/>
        <v>17154.082919822347</v>
      </c>
      <c r="S35" s="260">
        <v>18105.713732047301</v>
      </c>
      <c r="T35" s="264">
        <v>17477.1432010998</v>
      </c>
      <c r="U35" s="260">
        <f t="shared" si="56"/>
        <v>6221.400311966564</v>
      </c>
      <c r="V35" s="260">
        <v>6591.6080304515999</v>
      </c>
      <c r="W35" s="264">
        <v>5528.0137800931998</v>
      </c>
      <c r="X35" s="260">
        <f t="shared" si="57"/>
        <v>11727.166880161178</v>
      </c>
      <c r="Y35" s="260">
        <v>12022.111617688401</v>
      </c>
      <c r="Z35" s="264">
        <v>11311.157219774001</v>
      </c>
      <c r="AA35" s="260">
        <f t="shared" si="58"/>
        <v>19454.444776880631</v>
      </c>
      <c r="AB35" s="260">
        <v>20562.509255913501</v>
      </c>
      <c r="AC35" s="264">
        <v>19194.550166450499</v>
      </c>
      <c r="AD35" s="260">
        <f t="shared" si="59"/>
        <v>14732.195504989928</v>
      </c>
      <c r="AE35" s="260">
        <v>15060.267403031601</v>
      </c>
      <c r="AF35" s="264">
        <v>14463.176466280805</v>
      </c>
      <c r="AG35" s="260">
        <f t="shared" si="60"/>
        <v>8914.2392132742571</v>
      </c>
      <c r="AH35" s="260">
        <v>9665.5350147149002</v>
      </c>
      <c r="AI35" s="260">
        <v>8607.4080375792</v>
      </c>
      <c r="AJ35" s="260">
        <f t="shared" si="47"/>
        <v>5817.9562917156709</v>
      </c>
      <c r="AK35" s="260">
        <v>5394.7323883167001</v>
      </c>
      <c r="AL35" s="260">
        <v>5904.6691716836003</v>
      </c>
      <c r="AM35" s="260">
        <f t="shared" ref="AM35:AN37" si="62">+AP35+AS35+AV35+AY35</f>
        <v>72094.093732095585</v>
      </c>
      <c r="AN35" s="260">
        <f t="shared" si="62"/>
        <v>77775.124131284203</v>
      </c>
      <c r="AO35" s="264">
        <f>+AO34*AM35/AN34</f>
        <v>69377.255233581134</v>
      </c>
      <c r="AP35" s="260">
        <f t="shared" si="61"/>
        <v>26312.025874971107</v>
      </c>
      <c r="AQ35" s="260">
        <v>27292.058057635899</v>
      </c>
      <c r="AR35" s="260">
        <v>26318.886209669301</v>
      </c>
      <c r="AS35" s="260">
        <f t="shared" si="50"/>
        <v>15207.002533226447</v>
      </c>
      <c r="AT35" s="260">
        <v>16195.947002808</v>
      </c>
      <c r="AU35" s="260">
        <v>14547.7108886767</v>
      </c>
      <c r="AV35" s="260">
        <f t="shared" si="51"/>
        <v>20657.57351290953</v>
      </c>
      <c r="AW35" s="260">
        <v>24298.809698351499</v>
      </c>
      <c r="AX35" s="260">
        <v>19062.394448900599</v>
      </c>
      <c r="AY35" s="260">
        <f t="shared" si="52"/>
        <v>9917.4918109884984</v>
      </c>
      <c r="AZ35" s="260">
        <v>9988.3093724888004</v>
      </c>
      <c r="BA35" s="263">
        <v>9596.7257390760005</v>
      </c>
    </row>
    <row r="36" spans="1:53" x14ac:dyDescent="0.5">
      <c r="A36" s="12">
        <v>2021</v>
      </c>
      <c r="B36" s="270">
        <v>177110.900459622</v>
      </c>
      <c r="C36" s="260">
        <f t="shared" si="19"/>
        <v>177840.49129536693</v>
      </c>
      <c r="D36" s="260">
        <f t="shared" si="17"/>
        <v>180313.98001440288</v>
      </c>
      <c r="E36" s="261">
        <v>162449.82868330239</v>
      </c>
      <c r="F36" s="260">
        <f>+I36+L36</f>
        <v>8448.8553037178463</v>
      </c>
      <c r="G36" s="260">
        <f t="shared" si="39"/>
        <v>8393.6746902700907</v>
      </c>
      <c r="H36" s="264">
        <f>+H35*F36/G35</f>
        <v>7458.0867145251041</v>
      </c>
      <c r="I36" s="260">
        <f>+J35*K36/K35</f>
        <v>7467.348142039782</v>
      </c>
      <c r="J36" s="262">
        <v>7261.0423954616899</v>
      </c>
      <c r="K36" s="262">
        <v>6254.617667902</v>
      </c>
      <c r="L36" s="260">
        <f t="shared" si="53"/>
        <v>981.50716167806377</v>
      </c>
      <c r="M36" s="262">
        <v>1132.6322948084</v>
      </c>
      <c r="N36" s="260">
        <v>1221.8784861389299</v>
      </c>
      <c r="O36" s="260">
        <f t="shared" si="40"/>
        <v>22264.279581966835</v>
      </c>
      <c r="P36" s="260">
        <v>33783.590392213096</v>
      </c>
      <c r="Q36" s="264">
        <v>15456.0186819174</v>
      </c>
      <c r="R36" s="260">
        <f t="shared" si="55"/>
        <v>19138.688943612855</v>
      </c>
      <c r="S36" s="260">
        <v>20423.683567022901</v>
      </c>
      <c r="T36" s="264">
        <v>18474.256927898801</v>
      </c>
      <c r="U36" s="260">
        <f t="shared" si="56"/>
        <v>6631.9366220598085</v>
      </c>
      <c r="V36" s="260">
        <v>5979.9777885874</v>
      </c>
      <c r="W36" s="264">
        <v>5561.8351191521997</v>
      </c>
      <c r="X36" s="260">
        <f t="shared" si="57"/>
        <v>12713.011204342696</v>
      </c>
      <c r="Y36" s="260">
        <v>13798.7485681243</v>
      </c>
      <c r="Z36" s="264">
        <v>11961.198917625599</v>
      </c>
      <c r="AA36" s="260">
        <f t="shared" si="58"/>
        <v>25481.167374884426</v>
      </c>
      <c r="AB36" s="260">
        <v>27108.922662486999</v>
      </c>
      <c r="AC36" s="264">
        <v>23785.985425698102</v>
      </c>
      <c r="AD36" s="260">
        <f>+AG36+AJ36</f>
        <v>17052.327716054751</v>
      </c>
      <c r="AE36" s="260">
        <v>17787.7648182513</v>
      </c>
      <c r="AF36" s="264">
        <v>16376.258025040426</v>
      </c>
      <c r="AG36" s="260">
        <f t="shared" si="60"/>
        <v>11066.320895794559</v>
      </c>
      <c r="AH36" s="260">
        <v>11701.114766778601</v>
      </c>
      <c r="AI36" s="260">
        <v>9854.8439667209004</v>
      </c>
      <c r="AJ36" s="260">
        <f>+AK35*AL36/AL35</f>
        <v>5986.0068202601915</v>
      </c>
      <c r="AK36" s="260">
        <v>6086.6500514727004</v>
      </c>
      <c r="AL36" s="260">
        <v>6551.8337869038996</v>
      </c>
      <c r="AM36" s="260">
        <f t="shared" si="62"/>
        <v>88374.50413069455</v>
      </c>
      <c r="AN36" s="260">
        <f t="shared" si="62"/>
        <v>86821.207919659893</v>
      </c>
      <c r="AO36" s="264">
        <f>+AO35*AM36/AN35</f>
        <v>78832.15356708334</v>
      </c>
      <c r="AP36" s="260">
        <f t="shared" si="61"/>
        <v>30390.607222021179</v>
      </c>
      <c r="AQ36" s="260">
        <v>29228.988469797601</v>
      </c>
      <c r="AR36" s="260">
        <v>29306.948256888401</v>
      </c>
      <c r="AS36" s="260">
        <f t="shared" si="50"/>
        <v>17099.29935002805</v>
      </c>
      <c r="AT36" s="260">
        <v>18300.845203692101</v>
      </c>
      <c r="AU36" s="260">
        <v>15359.1304849304</v>
      </c>
      <c r="AV36" s="260">
        <f t="shared" si="51"/>
        <v>30655.079691672363</v>
      </c>
      <c r="AW36" s="260">
        <v>28413.076767954299</v>
      </c>
      <c r="AX36" s="260">
        <v>24048.882566654502</v>
      </c>
      <c r="AY36" s="260">
        <f t="shared" si="52"/>
        <v>10229.517866972948</v>
      </c>
      <c r="AZ36" s="260">
        <v>10878.2974782159</v>
      </c>
      <c r="BA36" s="263">
        <v>9828.4778485847</v>
      </c>
    </row>
    <row r="37" spans="1:53" x14ac:dyDescent="0.5">
      <c r="A37" s="16">
        <v>2022</v>
      </c>
      <c r="B37" s="271">
        <v>181153.721535424</v>
      </c>
      <c r="C37" s="260">
        <f t="shared" si="19"/>
        <v>187356.95145918467</v>
      </c>
      <c r="D37" s="260">
        <f t="shared" si="17"/>
        <v>199653.58520739808</v>
      </c>
      <c r="E37" s="261">
        <v>168795.03555264664</v>
      </c>
      <c r="F37" s="260">
        <f>+I37+L37</f>
        <v>8378.0240761216264</v>
      </c>
      <c r="G37" s="260">
        <f t="shared" si="39"/>
        <v>9134.64466755387</v>
      </c>
      <c r="H37" s="264">
        <f>+H36*F37/G36</f>
        <v>7444.1805718924707</v>
      </c>
      <c r="I37" s="260">
        <f t="shared" si="23"/>
        <v>7202.5535130339185</v>
      </c>
      <c r="J37" s="177">
        <v>7453.81242068355</v>
      </c>
      <c r="K37" s="177">
        <v>6204.2357010321703</v>
      </c>
      <c r="L37" s="260">
        <f t="shared" si="53"/>
        <v>1175.470563087707</v>
      </c>
      <c r="M37" s="177">
        <v>1680.83224687032</v>
      </c>
      <c r="N37" s="169">
        <v>1268.09221201789</v>
      </c>
      <c r="O37" s="260">
        <f t="shared" si="40"/>
        <v>31627.716058178798</v>
      </c>
      <c r="P37" s="169">
        <v>36909.141776267898</v>
      </c>
      <c r="Q37" s="273">
        <v>14469.704509982001</v>
      </c>
      <c r="R37" s="260">
        <f t="shared" si="55"/>
        <v>19569.168308258962</v>
      </c>
      <c r="S37" s="169">
        <v>24993.873543505899</v>
      </c>
      <c r="T37" s="273">
        <v>17701.3045666164</v>
      </c>
      <c r="U37" s="260">
        <f t="shared" si="56"/>
        <v>6567.8274503606335</v>
      </c>
      <c r="V37" s="169">
        <v>5357.3801534087997</v>
      </c>
      <c r="W37" s="273">
        <v>6108.5801087192003</v>
      </c>
      <c r="X37" s="260">
        <f t="shared" si="57"/>
        <v>14105.116778546959</v>
      </c>
      <c r="Y37" s="169">
        <v>15209.7870327822</v>
      </c>
      <c r="Z37" s="273">
        <v>12226.768732802</v>
      </c>
      <c r="AA37" s="260">
        <f t="shared" si="58"/>
        <v>26822.060418331759</v>
      </c>
      <c r="AB37" s="169">
        <v>28560.050568111201</v>
      </c>
      <c r="AC37" s="273">
        <v>23534.285967050801</v>
      </c>
      <c r="AD37" s="260">
        <f>+AG37+AJ37</f>
        <v>19277.303696379648</v>
      </c>
      <c r="AE37" s="260">
        <v>18590.667071025498</v>
      </c>
      <c r="AF37" s="264">
        <v>17747.59800259232</v>
      </c>
      <c r="AG37" s="260">
        <f t="shared" si="60"/>
        <v>12878.778709248356</v>
      </c>
      <c r="AH37" s="169">
        <v>12136.185256340599</v>
      </c>
      <c r="AI37" s="169">
        <v>10846.689156652999</v>
      </c>
      <c r="AJ37" s="260">
        <f>+AK36*AL37/AL36</f>
        <v>6398.5249871312926</v>
      </c>
      <c r="AK37" s="169">
        <v>6454.4818146849002</v>
      </c>
      <c r="AL37" s="169">
        <v>6887.5443540396</v>
      </c>
      <c r="AM37" s="262">
        <f t="shared" si="62"/>
        <v>92637.450731185076</v>
      </c>
      <c r="AN37" s="262">
        <f t="shared" si="62"/>
        <v>97807.182171010616</v>
      </c>
      <c r="AO37" s="274">
        <f>+AO36*AM37/AN36</f>
        <v>84113.201337414735</v>
      </c>
      <c r="AP37" s="262">
        <f t="shared" si="61"/>
        <v>30823.155983069089</v>
      </c>
      <c r="AQ37" s="177">
        <v>33380.8929358147</v>
      </c>
      <c r="AR37" s="177">
        <v>30905.367746243501</v>
      </c>
      <c r="AS37" s="262">
        <f t="shared" si="50"/>
        <v>19076.660418009717</v>
      </c>
      <c r="AT37" s="177">
        <v>21135.9863042826</v>
      </c>
      <c r="AU37" s="177">
        <v>16010.239599087299</v>
      </c>
      <c r="AV37" s="262">
        <f t="shared" si="51"/>
        <v>31823.430968125329</v>
      </c>
      <c r="AW37" s="177">
        <v>31681.175194343399</v>
      </c>
      <c r="AX37" s="177">
        <v>26935.4128900129</v>
      </c>
      <c r="AY37" s="262">
        <f t="shared" si="52"/>
        <v>10914.203361980955</v>
      </c>
      <c r="AZ37" s="177">
        <v>11609.127736569901</v>
      </c>
      <c r="BA37" s="177">
        <v>9860.9186035764997</v>
      </c>
    </row>
    <row r="38" spans="1:53" s="74" customFormat="1" ht="16.5" thickBot="1" x14ac:dyDescent="0.55000000000000004">
      <c r="A38" s="74">
        <v>2023</v>
      </c>
      <c r="B38" s="272">
        <v>183113.592849507</v>
      </c>
      <c r="C38" s="265">
        <f t="shared" ref="C38" si="63">+F38+R38+U38+X38+AA38+AD38+AM38</f>
        <v>202313.40490282356</v>
      </c>
      <c r="D38" s="265">
        <f t="shared" ref="D38" si="64">+G38+S38+V38+Y38+AB38+AE38+AN38</f>
        <v>220376.62729515455</v>
      </c>
      <c r="E38" s="266">
        <v>171043.75229663396</v>
      </c>
      <c r="F38" s="260">
        <f>+I38+L38</f>
        <v>9108.8823429138047</v>
      </c>
      <c r="G38" s="260">
        <f t="shared" ref="G38" si="65">+M38+J38</f>
        <v>9922.604441048341</v>
      </c>
      <c r="H38" s="264">
        <f>+H37*F38/G37</f>
        <v>7423.185842097063</v>
      </c>
      <c r="I38" s="260">
        <f t="shared" ref="I38" si="66">+J37*K38/K37</f>
        <v>7322.0674875118539</v>
      </c>
      <c r="J38" s="169">
        <v>8566.7669182109003</v>
      </c>
      <c r="K38" s="169">
        <v>6094.5768349805103</v>
      </c>
      <c r="L38" s="260">
        <f t="shared" si="53"/>
        <v>1786.8148554019515</v>
      </c>
      <c r="M38" s="169">
        <v>1355.83752283744</v>
      </c>
      <c r="N38" s="169">
        <v>1348.05005477022</v>
      </c>
      <c r="O38" s="260">
        <f t="shared" si="40"/>
        <v>36808.65400439826</v>
      </c>
      <c r="P38" s="169">
        <v>33578.5155544683</v>
      </c>
      <c r="Q38" s="273">
        <v>14430.3097070729</v>
      </c>
      <c r="R38" s="260">
        <f t="shared" si="55"/>
        <v>25456.493172294413</v>
      </c>
      <c r="S38" s="169">
        <v>25949.3148166356</v>
      </c>
      <c r="T38" s="273">
        <v>18028.943695198301</v>
      </c>
      <c r="U38" s="260">
        <f t="shared" si="56"/>
        <v>6311.4678862499295</v>
      </c>
      <c r="V38" s="169">
        <v>7917.6690386705004</v>
      </c>
      <c r="W38" s="273">
        <v>7196.4479060227004</v>
      </c>
      <c r="X38" s="260">
        <f t="shared" si="57"/>
        <v>15176.180957101707</v>
      </c>
      <c r="Y38" s="169">
        <v>16171.8002624074</v>
      </c>
      <c r="Z38" s="273">
        <v>12199.7536461031</v>
      </c>
      <c r="AA38" s="260">
        <f t="shared" si="58"/>
        <v>27855.129431177545</v>
      </c>
      <c r="AB38" s="169">
        <v>31435.339768289799</v>
      </c>
      <c r="AC38" s="273">
        <v>22953.411098455901</v>
      </c>
      <c r="AD38" s="260">
        <f>+AG38+AJ38</f>
        <v>19222.685892885511</v>
      </c>
      <c r="AE38" s="260">
        <v>21799.247775228701</v>
      </c>
      <c r="AF38" s="264">
        <v>18350.955372050328</v>
      </c>
      <c r="AG38" s="260">
        <f t="shared" si="60"/>
        <v>12713.196253742715</v>
      </c>
      <c r="AH38" s="169">
        <v>14741.181526766901</v>
      </c>
      <c r="AI38" s="169">
        <v>11362.3914796314</v>
      </c>
      <c r="AJ38" s="260">
        <f>+AK37*AL38/AL37</f>
        <v>6509.4896391427956</v>
      </c>
      <c r="AK38" s="169">
        <v>7058.0662484617997</v>
      </c>
      <c r="AL38" s="169">
        <v>6946.2429206559</v>
      </c>
      <c r="AM38" s="262">
        <f t="shared" ref="AM38" si="67">+AP38+AS38+AV38+AY38</f>
        <v>99182.565220200646</v>
      </c>
      <c r="AN38" s="262">
        <f t="shared" ref="AN38" si="68">+AQ38+AT38+AW38+AZ38</f>
        <v>107180.65119287421</v>
      </c>
      <c r="AO38" s="274">
        <f>+AO37*AM38/AN37</f>
        <v>85296.017044448541</v>
      </c>
      <c r="AP38" s="262">
        <f t="shared" si="61"/>
        <v>33548.422522354791</v>
      </c>
      <c r="AQ38" s="169">
        <v>35522.859815347401</v>
      </c>
      <c r="AR38" s="169">
        <v>31060.473347832802</v>
      </c>
      <c r="AS38" s="262">
        <f t="shared" si="50"/>
        <v>21563.061190974266</v>
      </c>
      <c r="AT38" s="169">
        <v>23226.988168109201</v>
      </c>
      <c r="AU38" s="169">
        <v>16333.743369588001</v>
      </c>
      <c r="AV38" s="262">
        <f t="shared" si="51"/>
        <v>32369.245601864524</v>
      </c>
      <c r="AW38" s="169">
        <v>35687.229290551601</v>
      </c>
      <c r="AX38" s="169">
        <v>27520.412038885701</v>
      </c>
      <c r="AY38" s="262">
        <f t="shared" si="52"/>
        <v>11701.835905007067</v>
      </c>
      <c r="AZ38" s="169">
        <v>12743.573918866001</v>
      </c>
      <c r="BA38" s="169">
        <v>9939.6659240979006</v>
      </c>
    </row>
    <row r="40" spans="1:53" x14ac:dyDescent="0.5">
      <c r="A40" s="16" t="s">
        <v>125</v>
      </c>
      <c r="B40" s="17" t="s">
        <v>404</v>
      </c>
      <c r="C40" s="17"/>
      <c r="D40" s="17"/>
      <c r="E40" s="17"/>
      <c r="K40" s="235"/>
      <c r="Q40" s="259"/>
    </row>
    <row r="41" spans="1:53" x14ac:dyDescent="0.5">
      <c r="B41" s="17"/>
      <c r="C41" s="17"/>
      <c r="D41" s="17"/>
      <c r="E41" s="17"/>
    </row>
  </sheetData>
  <mergeCells count="1">
    <mergeCell ref="A1:A3"/>
  </mergeCells>
  <hyperlinks>
    <hyperlink ref="K3" r:id="rId1" xr:uid="{5ABA08C5-2676-4294-82BA-6FB98AE6341E}"/>
    <hyperlink ref="N3" r:id="rId2" xr:uid="{9CB1B8CB-7E60-4F26-8904-51D805FCE033}"/>
    <hyperlink ref="Q3" r:id="rId3" xr:uid="{E5D9C8FA-640C-432B-B3CF-C40ABD315D0E}"/>
    <hyperlink ref="T3" r:id="rId4" xr:uid="{1F59C9E7-B494-472F-8B28-70613ECFA4D0}"/>
    <hyperlink ref="W3" r:id="rId5" xr:uid="{E783869A-AC28-4C16-A8B3-E68CD45B5B51}"/>
    <hyperlink ref="Z3" r:id="rId6" xr:uid="{BF893BDC-A8F3-48E5-BDF9-76F4E79A0149}"/>
    <hyperlink ref="AC3" r:id="rId7" xr:uid="{83918920-BFE5-47F8-8517-BE2E3F4233BB}"/>
    <hyperlink ref="AI3" r:id="rId8" xr:uid="{728EAF62-802F-4136-8C1C-1BB2E15D0E89}"/>
    <hyperlink ref="AL3" r:id="rId9" xr:uid="{4456CAFC-56E1-40AF-ACC8-3F861EFB526A}"/>
    <hyperlink ref="AR3" r:id="rId10" xr:uid="{2EC59FC9-936C-433B-A04B-9A4C4CD0F4DD}"/>
    <hyperlink ref="AU3" r:id="rId11" xr:uid="{48C04226-E89F-4151-B2F9-47274AA126B4}"/>
    <hyperlink ref="AX3" r:id="rId12" xr:uid="{37394306-86CC-4743-A27F-2796115E445F}"/>
    <hyperlink ref="BA3" r:id="rId13" xr:uid="{C08FBA2A-2D7F-4F9E-97F6-3F38D37B939C}"/>
    <hyperlink ref="AZ3" r:id="rId14" xr:uid="{D65E5970-3D4F-423C-B692-5FA7762BFACF}"/>
    <hyperlink ref="AW3" r:id="rId15" xr:uid="{8D9C9852-86B3-4469-AD74-93F09EDD7D62}"/>
    <hyperlink ref="AT3" r:id="rId16" xr:uid="{5099B420-4C18-40DA-B2A3-DFB3E0A8FD6D}"/>
    <hyperlink ref="AQ3" r:id="rId17" xr:uid="{D5A805F4-0557-448B-8116-9D6016AFD1F3}"/>
    <hyperlink ref="AK3" r:id="rId18" xr:uid="{331F223D-5282-4736-B663-BC4B49F54544}"/>
    <hyperlink ref="AH3" r:id="rId19" xr:uid="{8B0A5CF3-80CD-4E63-BE57-F49D7BC32C52}"/>
    <hyperlink ref="AB3" r:id="rId20" xr:uid="{DD2D0B6C-62C0-42A0-9660-CEFD135085A0}"/>
    <hyperlink ref="Y3" r:id="rId21" xr:uid="{6B5898A5-6D17-4DF4-836E-9309020AF17B}"/>
    <hyperlink ref="V3" r:id="rId22" xr:uid="{768477A4-4CC0-4226-A18F-2B90E2A65327}"/>
    <hyperlink ref="S3" r:id="rId23" xr:uid="{4362BEF0-646F-463F-BC99-0BA9763EC619}"/>
    <hyperlink ref="P3" r:id="rId24" xr:uid="{CE320CDB-1DDC-47EE-BC42-946484494B98}"/>
    <hyperlink ref="M3" r:id="rId25" xr:uid="{96AC0D1B-68EF-4901-93E2-954A6BD63E84}"/>
    <hyperlink ref="J3" r:id="rId26" xr:uid="{F3ACCBD6-6F48-400B-85D2-7BDA03158105}"/>
    <hyperlink ref="B3" r:id="rId27" xr:uid="{069A0E9C-0AEA-4A21-A339-D8C8B8ED282A}"/>
    <hyperlink ref="G3:H3" r:id="rId28" display="Fuente: Banco Central de Chile" xr:uid="{F5BEBDE5-2AC2-4860-88E4-93C083BA13EC}"/>
  </hyperlinks>
  <pageMargins left="0.7" right="0.7" top="0.75" bottom="0.75" header="0.3" footer="0.3"/>
  <pageSetup paperSize="9" orientation="portrait" r:id="rId2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1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53125" defaultRowHeight="16" x14ac:dyDescent="0.5"/>
  <cols>
    <col min="1" max="1" width="7.7265625" style="16" customWidth="1"/>
    <col min="2" max="23" width="22.81640625" style="16" customWidth="1"/>
    <col min="24" max="24" width="5.54296875" style="16" bestFit="1" customWidth="1"/>
    <col min="25" max="26" width="11.453125" style="16"/>
    <col min="27" max="28" width="11.453125" style="16" customWidth="1"/>
    <col min="29" max="29" width="11.453125" style="16"/>
    <col min="30" max="30" width="11.54296875" style="16" customWidth="1"/>
    <col min="31" max="32" width="13.7265625" style="16" customWidth="1"/>
    <col min="33" max="33" width="14.81640625" style="16" customWidth="1"/>
    <col min="34" max="35" width="16.1796875" style="16" customWidth="1"/>
    <col min="36" max="36" width="11.54296875" style="16" customWidth="1"/>
    <col min="37" max="37" width="21.08984375" style="16" customWidth="1"/>
    <col min="38" max="39" width="13" style="16" customWidth="1"/>
    <col min="40" max="16384" width="11.453125" style="16"/>
  </cols>
  <sheetData>
    <row r="1" spans="1:39" ht="83.5" customHeight="1" x14ac:dyDescent="0.5">
      <c r="A1" s="315" t="s">
        <v>19</v>
      </c>
      <c r="B1" s="188" t="s">
        <v>126</v>
      </c>
      <c r="C1" s="188" t="s">
        <v>127</v>
      </c>
      <c r="D1" s="188" t="s">
        <v>128</v>
      </c>
      <c r="E1" s="188" t="s">
        <v>129</v>
      </c>
      <c r="F1" s="256" t="s">
        <v>130</v>
      </c>
      <c r="G1" s="256" t="s">
        <v>131</v>
      </c>
      <c r="H1" s="188" t="s">
        <v>132</v>
      </c>
      <c r="I1" s="256" t="s">
        <v>133</v>
      </c>
      <c r="J1" s="190" t="s">
        <v>134</v>
      </c>
      <c r="K1" s="195" t="s">
        <v>135</v>
      </c>
      <c r="L1" s="206" t="s">
        <v>136</v>
      </c>
      <c r="M1" s="188" t="s">
        <v>137</v>
      </c>
      <c r="N1" s="188" t="s">
        <v>138</v>
      </c>
      <c r="O1" s="188" t="s">
        <v>139</v>
      </c>
      <c r="P1" s="188" t="s">
        <v>140</v>
      </c>
      <c r="Q1" s="188" t="s">
        <v>141</v>
      </c>
      <c r="R1" s="190" t="s">
        <v>142</v>
      </c>
      <c r="S1" s="188" t="s">
        <v>143</v>
      </c>
      <c r="T1" s="188" t="s">
        <v>144</v>
      </c>
      <c r="U1" s="188" t="s">
        <v>145</v>
      </c>
      <c r="V1" s="190" t="s">
        <v>146</v>
      </c>
      <c r="X1" s="320" t="s">
        <v>147</v>
      </c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2"/>
    </row>
    <row r="2" spans="1:39" ht="31.5" customHeight="1" x14ac:dyDescent="0.5">
      <c r="A2" s="315"/>
      <c r="B2" s="8" t="s">
        <v>148</v>
      </c>
      <c r="C2" s="8" t="s">
        <v>149</v>
      </c>
      <c r="D2" s="8" t="s">
        <v>149</v>
      </c>
      <c r="E2" s="8" t="s">
        <v>149</v>
      </c>
      <c r="F2" s="8" t="s">
        <v>150</v>
      </c>
      <c r="G2" s="8" t="s">
        <v>150</v>
      </c>
      <c r="H2" s="8" t="s">
        <v>149</v>
      </c>
      <c r="I2" s="8" t="s">
        <v>151</v>
      </c>
      <c r="J2" s="10" t="s">
        <v>151</v>
      </c>
      <c r="K2" s="196" t="s">
        <v>148</v>
      </c>
      <c r="L2" s="9" t="s">
        <v>148</v>
      </c>
      <c r="M2" s="343" t="s">
        <v>148</v>
      </c>
      <c r="N2" s="343" t="s">
        <v>148</v>
      </c>
      <c r="O2" s="343" t="s">
        <v>148</v>
      </c>
      <c r="P2" s="343" t="s">
        <v>148</v>
      </c>
      <c r="Q2" s="343" t="s">
        <v>148</v>
      </c>
      <c r="R2" s="10" t="s">
        <v>148</v>
      </c>
      <c r="S2" s="343" t="s">
        <v>148</v>
      </c>
      <c r="T2" s="343" t="s">
        <v>148</v>
      </c>
      <c r="U2" s="343" t="s">
        <v>148</v>
      </c>
      <c r="V2" s="10" t="s">
        <v>148</v>
      </c>
      <c r="X2" s="45" t="s">
        <v>19</v>
      </c>
      <c r="Y2" s="46" t="s">
        <v>152</v>
      </c>
      <c r="Z2" s="48" t="s">
        <v>413</v>
      </c>
      <c r="AA2" s="48" t="s">
        <v>414</v>
      </c>
      <c r="AB2" s="48" t="s">
        <v>415</v>
      </c>
      <c r="AC2" s="48" t="s">
        <v>409</v>
      </c>
      <c r="AD2" s="48" t="s">
        <v>408</v>
      </c>
      <c r="AE2" s="48" t="s">
        <v>407</v>
      </c>
      <c r="AF2" s="48" t="s">
        <v>416</v>
      </c>
      <c r="AG2" s="20" t="s">
        <v>153</v>
      </c>
      <c r="AH2" s="20" t="s">
        <v>154</v>
      </c>
      <c r="AI2" s="20" t="s">
        <v>410</v>
      </c>
      <c r="AJ2" s="20" t="s">
        <v>412</v>
      </c>
      <c r="AK2" s="20" t="s">
        <v>411</v>
      </c>
      <c r="AL2" s="20" t="s">
        <v>155</v>
      </c>
      <c r="AM2" s="47" t="s">
        <v>156</v>
      </c>
    </row>
    <row r="3" spans="1:39" ht="48" customHeight="1" x14ac:dyDescent="0.5">
      <c r="A3" s="315"/>
      <c r="B3" s="8" t="s">
        <v>72</v>
      </c>
      <c r="C3" s="8" t="s">
        <v>157</v>
      </c>
      <c r="D3" s="8" t="s">
        <v>157</v>
      </c>
      <c r="E3" s="8" t="s">
        <v>157</v>
      </c>
      <c r="F3" s="8" t="s">
        <v>158</v>
      </c>
      <c r="G3" s="8" t="s">
        <v>158</v>
      </c>
      <c r="H3" s="8" t="s">
        <v>159</v>
      </c>
      <c r="I3" s="8" t="s">
        <v>158</v>
      </c>
      <c r="J3" s="10" t="s">
        <v>160</v>
      </c>
      <c r="K3" s="196" t="s">
        <v>72</v>
      </c>
      <c r="L3" s="9" t="s">
        <v>72</v>
      </c>
      <c r="M3" s="343" t="s">
        <v>72</v>
      </c>
      <c r="N3" s="343" t="s">
        <v>72</v>
      </c>
      <c r="O3" s="343" t="s">
        <v>72</v>
      </c>
      <c r="P3" s="343" t="s">
        <v>72</v>
      </c>
      <c r="Q3" s="343" t="s">
        <v>72</v>
      </c>
      <c r="R3" s="10" t="s">
        <v>72</v>
      </c>
      <c r="S3" s="343" t="s">
        <v>72</v>
      </c>
      <c r="T3" s="343" t="s">
        <v>72</v>
      </c>
      <c r="U3" s="343" t="s">
        <v>72</v>
      </c>
      <c r="V3" s="10" t="s">
        <v>72</v>
      </c>
      <c r="X3" s="317" t="s">
        <v>158</v>
      </c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9"/>
    </row>
    <row r="4" spans="1:39" x14ac:dyDescent="0.5">
      <c r="A4" s="76"/>
      <c r="B4" s="8" t="s">
        <v>161</v>
      </c>
      <c r="C4" s="8" t="s">
        <v>162</v>
      </c>
      <c r="D4" s="8" t="s">
        <v>163</v>
      </c>
      <c r="E4" s="8" t="s">
        <v>164</v>
      </c>
      <c r="F4" s="8" t="s">
        <v>165</v>
      </c>
      <c r="G4" s="8" t="s">
        <v>166</v>
      </c>
      <c r="H4" s="8" t="s">
        <v>167</v>
      </c>
      <c r="I4" s="8" t="s">
        <v>168</v>
      </c>
      <c r="J4" s="10" t="s">
        <v>169</v>
      </c>
      <c r="K4" s="196" t="s">
        <v>170</v>
      </c>
      <c r="L4" s="9" t="s">
        <v>171</v>
      </c>
      <c r="M4" s="343"/>
      <c r="N4" s="343"/>
      <c r="O4" s="343"/>
      <c r="P4" s="343"/>
      <c r="Q4" s="343" t="s">
        <v>172</v>
      </c>
      <c r="R4" s="10" t="s">
        <v>173</v>
      </c>
      <c r="S4" s="343" t="s">
        <v>174</v>
      </c>
      <c r="T4" s="343" t="s">
        <v>175</v>
      </c>
      <c r="U4" s="343" t="s">
        <v>176</v>
      </c>
      <c r="V4" s="10" t="s">
        <v>177</v>
      </c>
      <c r="X4" s="105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06"/>
    </row>
    <row r="5" spans="1:39" x14ac:dyDescent="0.5">
      <c r="A5" s="11">
        <v>1990</v>
      </c>
      <c r="B5" s="178">
        <v>138019.02589854499</v>
      </c>
      <c r="C5" s="115">
        <f>+D5/E5</f>
        <v>1.0112499050799852</v>
      </c>
      <c r="D5" s="116">
        <f>+F5/G5</f>
        <v>0.59800799099354618</v>
      </c>
      <c r="E5" s="84">
        <v>0.59135530000000003</v>
      </c>
      <c r="F5" s="117">
        <f t="shared" ref="F5:F37" si="0">+AVERAGEIFS(AI$5:AI$412,X$5:X$412,A5)</f>
        <v>3079.9179656366555</v>
      </c>
      <c r="G5" s="118">
        <f t="shared" ref="G5:G37" si="1">+AVERAGEIFS(AC$5:AC$407,X$5:X$407,A5)</f>
        <v>5150.2956683230923</v>
      </c>
      <c r="H5" s="118">
        <f t="shared" ref="H5:H32" ca="1" si="2">+(1-I5/100)/(1-J5/100)</f>
        <v>1.0529432410181394</v>
      </c>
      <c r="I5" s="117">
        <f t="shared" ref="I5:I37" ca="1" si="3">+AVERAGEIF($X$5:$X$412,A5,$AF$5:$AF$407)</f>
        <v>8.499232355523672</v>
      </c>
      <c r="J5" s="179">
        <v>13.1</v>
      </c>
      <c r="K5" s="198">
        <v>119596.64105310166</v>
      </c>
      <c r="L5" s="340">
        <v>4266.0331996762934</v>
      </c>
      <c r="M5" s="197">
        <v>13076.504497920927</v>
      </c>
      <c r="N5" s="344">
        <v>10420.902808944873</v>
      </c>
      <c r="O5" s="344">
        <v>10093.627659353386</v>
      </c>
      <c r="P5" s="344">
        <v>1149.2690190040407</v>
      </c>
      <c r="Q5" s="344">
        <v>4204.5791022867325</v>
      </c>
      <c r="R5" s="193">
        <v>10141.495093037747</v>
      </c>
      <c r="S5" s="344">
        <v>5822.7890622345258</v>
      </c>
      <c r="T5" s="344">
        <v>55202.872232433801</v>
      </c>
      <c r="U5" s="344">
        <v>22748.926762942188</v>
      </c>
      <c r="V5" s="176">
        <v>83774.588057610512</v>
      </c>
      <c r="W5" s="169"/>
      <c r="X5" s="30">
        <f t="shared" ref="X5:X68" si="4">++X17-1</f>
        <v>1990</v>
      </c>
      <c r="Y5" s="31" t="s">
        <v>178</v>
      </c>
      <c r="Z5" s="31">
        <f t="shared" ref="Z5:Z68" si="5">+AA5/1000*$AB$246/$AA$246</f>
        <v>4781.8327407911802</v>
      </c>
      <c r="AA5" s="230">
        <v>4512.1899999999996</v>
      </c>
      <c r="AB5" s="31"/>
      <c r="AC5" s="31">
        <f t="shared" ref="AC5:AC68" si="6">+AD5/1000*($AE$245/$AD$245)</f>
        <v>5168.6110684183959</v>
      </c>
      <c r="AD5" s="200">
        <v>4839.97</v>
      </c>
      <c r="AE5" s="32"/>
      <c r="AF5" s="200">
        <f>+(1-Z5/AC5)*100</f>
        <v>7.4832159453926632</v>
      </c>
      <c r="AG5" s="32">
        <f>+(1-AA5/AD5)*100</f>
        <v>6.7723560270001819</v>
      </c>
      <c r="AH5" s="33"/>
      <c r="AI5" s="33">
        <f t="shared" ref="AI5:AI68" si="7">+AJ5/1000*$AK$245/$AJ$245</f>
        <v>3131.9798460756529</v>
      </c>
      <c r="AJ5" s="32">
        <v>2822.45</v>
      </c>
      <c r="AK5" s="32"/>
      <c r="AM5" s="22"/>
    </row>
    <row r="6" spans="1:39" x14ac:dyDescent="0.5">
      <c r="A6" s="11">
        <v>1991</v>
      </c>
      <c r="B6" s="178">
        <v>142389.11668275701</v>
      </c>
      <c r="C6" s="115">
        <f t="shared" ref="C6:C34" si="8">+D6/E6</f>
        <v>1.0139885745777797</v>
      </c>
      <c r="D6" s="116">
        <f t="shared" ref="D6:D34" si="9">+F6/G6</f>
        <v>0.60126936801597153</v>
      </c>
      <c r="E6" s="84">
        <v>0.59297449999999996</v>
      </c>
      <c r="F6" s="117">
        <f t="shared" si="0"/>
        <v>3158.1513441251118</v>
      </c>
      <c r="G6" s="118">
        <f t="shared" si="1"/>
        <v>5252.4733707059922</v>
      </c>
      <c r="H6" s="118">
        <f t="shared" ca="1" si="2"/>
        <v>0.99278531585042462</v>
      </c>
      <c r="I6" s="117">
        <f t="shared" ca="1" si="3"/>
        <v>8.8623080049310143</v>
      </c>
      <c r="J6" s="179">
        <v>8.1999999999999993</v>
      </c>
      <c r="K6" s="198">
        <v>123622.61163765498</v>
      </c>
      <c r="L6" s="340">
        <v>4401.1084347728802</v>
      </c>
      <c r="M6" s="197">
        <v>13516.697650452979</v>
      </c>
      <c r="N6" s="344">
        <v>10750.859429288035</v>
      </c>
      <c r="O6" s="344">
        <v>10413.221779991742</v>
      </c>
      <c r="P6" s="344">
        <v>1185.6582770489556</v>
      </c>
      <c r="Q6" s="344">
        <v>4337.7085188057299</v>
      </c>
      <c r="R6" s="193">
        <v>10462.604838275291</v>
      </c>
      <c r="S6" s="344">
        <v>6007.1557946731873</v>
      </c>
      <c r="T6" s="344">
        <v>56950.758522997283</v>
      </c>
      <c r="U6" s="344">
        <v>23469.225102611137</v>
      </c>
      <c r="V6" s="176">
        <v>86427.139420281615</v>
      </c>
      <c r="X6" s="30">
        <f t="shared" si="4"/>
        <v>1990</v>
      </c>
      <c r="Y6" s="31" t="s">
        <v>179</v>
      </c>
      <c r="Z6" s="31">
        <f t="shared" si="5"/>
        <v>4756.8118371922455</v>
      </c>
      <c r="AA6" s="230">
        <v>4488.58</v>
      </c>
      <c r="AB6" s="31"/>
      <c r="AC6" s="31">
        <f t="shared" si="6"/>
        <v>5158.3378562955559</v>
      </c>
      <c r="AD6" s="200">
        <v>4830.3500000000004</v>
      </c>
      <c r="AE6" s="32"/>
      <c r="AF6" s="200">
        <f t="shared" ref="AF6:AF69" si="10">+(1-Z6/AC6)*100</f>
        <v>7.7840193932482205</v>
      </c>
      <c r="AG6" s="32">
        <f>+(1-AA6/AD6)*100</f>
        <v>7.0754707215833328</v>
      </c>
      <c r="AH6" s="33"/>
      <c r="AI6" s="33">
        <f t="shared" si="7"/>
        <v>3131.6802359644234</v>
      </c>
      <c r="AJ6" s="32">
        <v>2822.18</v>
      </c>
      <c r="AK6" s="32"/>
      <c r="AM6" s="22"/>
    </row>
    <row r="7" spans="1:39" x14ac:dyDescent="0.5">
      <c r="A7" s="11">
        <v>1992</v>
      </c>
      <c r="B7" s="178">
        <v>148304.04230361601</v>
      </c>
      <c r="C7" s="115">
        <f>+D7/E7</f>
        <v>1.0303323107717874</v>
      </c>
      <c r="D7" s="116">
        <f t="shared" si="9"/>
        <v>0.61268432670320427</v>
      </c>
      <c r="E7" s="84">
        <v>0.59464729999999999</v>
      </c>
      <c r="F7" s="117">
        <f t="shared" si="0"/>
        <v>3310.3717750811379</v>
      </c>
      <c r="G7" s="118">
        <f t="shared" si="1"/>
        <v>5403.062606308099</v>
      </c>
      <c r="H7" s="118">
        <f t="shared" ca="1" si="2"/>
        <v>1.0092248443127221</v>
      </c>
      <c r="I7" s="117">
        <f t="shared" ca="1" si="3"/>
        <v>7.3531592920921183</v>
      </c>
      <c r="J7" s="179">
        <v>8.1999999999999993</v>
      </c>
      <c r="K7" s="198">
        <v>129409.37158991318</v>
      </c>
      <c r="L7" s="340">
        <v>4583.9330048488127</v>
      </c>
      <c r="M7" s="197">
        <v>14149.412682227949</v>
      </c>
      <c r="N7" s="344">
        <v>11197.456299652988</v>
      </c>
      <c r="O7" s="344">
        <v>10845.792988642401</v>
      </c>
      <c r="P7" s="344">
        <v>1234.9112022997354</v>
      </c>
      <c r="Q7" s="344">
        <v>4517.8994199886247</v>
      </c>
      <c r="R7" s="193">
        <v>10897.227447506857</v>
      </c>
      <c r="S7" s="344">
        <v>6256.696493753223</v>
      </c>
      <c r="T7" s="344">
        <v>59316.525714780299</v>
      </c>
      <c r="U7" s="344">
        <v>24444.150181825091</v>
      </c>
      <c r="V7" s="176">
        <v>90017.372390358607</v>
      </c>
      <c r="X7" s="30">
        <f t="shared" si="4"/>
        <v>1990</v>
      </c>
      <c r="Y7" s="31" t="s">
        <v>180</v>
      </c>
      <c r="Z7" s="31">
        <f t="shared" si="5"/>
        <v>4733.5289379093729</v>
      </c>
      <c r="AA7" s="230">
        <v>4466.6099999999997</v>
      </c>
      <c r="AB7" s="31"/>
      <c r="AC7" s="31">
        <f t="shared" si="6"/>
        <v>5149.6771753895009</v>
      </c>
      <c r="AD7" s="200">
        <v>4822.24</v>
      </c>
      <c r="AE7" s="32"/>
      <c r="AF7" s="200">
        <f t="shared" si="10"/>
        <v>8.0810548565823925</v>
      </c>
      <c r="AG7" s="32">
        <f t="shared" ref="AG7:AG70" si="11">+(1-AA7/AD7)*100</f>
        <v>7.3747884800424712</v>
      </c>
      <c r="AH7" s="33"/>
      <c r="AI7" s="33">
        <f t="shared" si="7"/>
        <v>3102.4737984549156</v>
      </c>
      <c r="AJ7" s="32">
        <v>2795.86</v>
      </c>
      <c r="AK7" s="32"/>
      <c r="AM7" s="22"/>
    </row>
    <row r="8" spans="1:39" x14ac:dyDescent="0.5">
      <c r="A8" s="11">
        <v>1993</v>
      </c>
      <c r="B8" s="178">
        <v>155924.01234057001</v>
      </c>
      <c r="C8" s="115">
        <f t="shared" si="8"/>
        <v>1.0371796549220087</v>
      </c>
      <c r="D8" s="116">
        <f t="shared" si="9"/>
        <v>0.61854490516514815</v>
      </c>
      <c r="E8" s="84">
        <v>0.59637200000000001</v>
      </c>
      <c r="F8" s="117">
        <f t="shared" si="0"/>
        <v>3529.3756697193039</v>
      </c>
      <c r="G8" s="118">
        <f t="shared" si="1"/>
        <v>5705.932811421314</v>
      </c>
      <c r="H8" s="118">
        <f t="shared" ca="1" si="2"/>
        <v>1.0102644629764521</v>
      </c>
      <c r="I8" s="117">
        <f t="shared" ca="1" si="3"/>
        <v>7.2577222987616947</v>
      </c>
      <c r="J8" s="179">
        <v>8.1999999999999993</v>
      </c>
      <c r="K8" s="198">
        <v>137082.89269447359</v>
      </c>
      <c r="L8" s="340">
        <v>4819.4588314263719</v>
      </c>
      <c r="M8" s="197">
        <v>14988.423145691735</v>
      </c>
      <c r="N8" s="344">
        <v>11772.789784621504</v>
      </c>
      <c r="O8" s="344">
        <v>11403.057755783855</v>
      </c>
      <c r="P8" s="344">
        <v>1298.3618420372432</v>
      </c>
      <c r="Q8" s="344">
        <v>4750.0323927352874</v>
      </c>
      <c r="R8" s="193">
        <v>11457.134954720168</v>
      </c>
      <c r="S8" s="344">
        <v>6578.1701304266608</v>
      </c>
      <c r="T8" s="344">
        <v>62364.252139644021</v>
      </c>
      <c r="U8" s="344">
        <v>25700.108475820762</v>
      </c>
      <c r="V8" s="176">
        <v>94642.530745891447</v>
      </c>
      <c r="X8" s="30">
        <f t="shared" si="4"/>
        <v>1990</v>
      </c>
      <c r="Y8" s="31" t="s">
        <v>181</v>
      </c>
      <c r="Z8" s="31">
        <f t="shared" si="5"/>
        <v>4688.2772401679704</v>
      </c>
      <c r="AA8" s="230">
        <v>4423.91</v>
      </c>
      <c r="AB8" s="31"/>
      <c r="AC8" s="31">
        <f t="shared" si="6"/>
        <v>5125.3183429028077</v>
      </c>
      <c r="AD8" s="200">
        <v>4799.43</v>
      </c>
      <c r="AE8" s="32"/>
      <c r="AF8" s="200">
        <f t="shared" si="10"/>
        <v>8.5271016060889604</v>
      </c>
      <c r="AG8" s="32">
        <f t="shared" si="11"/>
        <v>7.8242624645009968</v>
      </c>
      <c r="AH8" s="33"/>
      <c r="AI8" s="33">
        <f t="shared" si="7"/>
        <v>3060.10670939287</v>
      </c>
      <c r="AJ8" s="32">
        <v>2757.68</v>
      </c>
      <c r="AK8" s="32"/>
      <c r="AM8" s="22"/>
    </row>
    <row r="9" spans="1:39" x14ac:dyDescent="0.5">
      <c r="A9" s="11">
        <v>1994</v>
      </c>
      <c r="B9" s="178">
        <v>163456.162852262</v>
      </c>
      <c r="C9" s="115">
        <f t="shared" si="8"/>
        <v>1.0196536126100784</v>
      </c>
      <c r="D9" s="116">
        <f t="shared" si="9"/>
        <v>0.60990489069446696</v>
      </c>
      <c r="E9" s="84">
        <v>0.59814909999999999</v>
      </c>
      <c r="F9" s="117">
        <f t="shared" si="0"/>
        <v>3559.4541206081012</v>
      </c>
      <c r="G9" s="118">
        <f t="shared" si="1"/>
        <v>5836.080633088769</v>
      </c>
      <c r="H9" s="118">
        <f t="shared" ca="1" si="2"/>
        <v>0.99615421763412126</v>
      </c>
      <c r="I9" s="117">
        <f t="shared" ca="1" si="3"/>
        <v>8.5530428211876579</v>
      </c>
      <c r="J9" s="179">
        <v>8.1999999999999993</v>
      </c>
      <c r="K9" s="198">
        <v>144608.98051319594</v>
      </c>
      <c r="L9" s="340">
        <v>5052.2702423071923</v>
      </c>
      <c r="M9" s="197">
        <v>15811.313490660317</v>
      </c>
      <c r="N9" s="344">
        <v>12341.492598698631</v>
      </c>
      <c r="O9" s="344">
        <v>11953.900092514392</v>
      </c>
      <c r="P9" s="344">
        <v>1361.0812183928349</v>
      </c>
      <c r="Q9" s="344">
        <v>4979.490052145361</v>
      </c>
      <c r="R9" s="193">
        <v>12010.589574161526</v>
      </c>
      <c r="S9" s="344">
        <v>6895.9388099913422</v>
      </c>
      <c r="T9" s="344">
        <v>65376.853769205132</v>
      </c>
      <c r="U9" s="344">
        <v>26941.591954221003</v>
      </c>
      <c r="V9" s="176">
        <v>99214.384533417484</v>
      </c>
      <c r="X9" s="30">
        <f t="shared" si="4"/>
        <v>1990</v>
      </c>
      <c r="Y9" s="31" t="s">
        <v>182</v>
      </c>
      <c r="Z9" s="31">
        <f t="shared" si="5"/>
        <v>4661.6137105386088</v>
      </c>
      <c r="AA9" s="230">
        <v>4398.75</v>
      </c>
      <c r="AB9" s="31"/>
      <c r="AC9" s="31">
        <f t="shared" si="6"/>
        <v>5118.9429711384246</v>
      </c>
      <c r="AD9" s="200">
        <v>4793.46</v>
      </c>
      <c r="AE9" s="32"/>
      <c r="AF9" s="200">
        <f t="shared" si="10"/>
        <v>8.934056565551229</v>
      </c>
      <c r="AG9" s="32">
        <f t="shared" si="11"/>
        <v>8.2343442941007154</v>
      </c>
      <c r="AH9" s="33"/>
      <c r="AI9" s="33">
        <f t="shared" si="7"/>
        <v>3030.6783384676364</v>
      </c>
      <c r="AJ9" s="32">
        <v>2731.16</v>
      </c>
      <c r="AK9" s="32"/>
      <c r="AM9" s="22"/>
    </row>
    <row r="10" spans="1:39" x14ac:dyDescent="0.5">
      <c r="A10" s="11">
        <v>1995</v>
      </c>
      <c r="B10" s="178">
        <v>172287.10066430399</v>
      </c>
      <c r="C10" s="115">
        <f t="shared" si="8"/>
        <v>1.0305159049043306</v>
      </c>
      <c r="D10" s="116">
        <f t="shared" si="9"/>
        <v>0.61828996314040519</v>
      </c>
      <c r="E10" s="84">
        <v>0.59998099999999999</v>
      </c>
      <c r="F10" s="117">
        <f t="shared" si="0"/>
        <v>3631.190398351187</v>
      </c>
      <c r="G10" s="118">
        <f t="shared" si="1"/>
        <v>5872.9570506170312</v>
      </c>
      <c r="H10" s="118">
        <f t="shared" ca="1" si="2"/>
        <v>1.0018189899194112</v>
      </c>
      <c r="I10" s="117">
        <f t="shared" ca="1" si="3"/>
        <v>8.0330167253980473</v>
      </c>
      <c r="J10" s="179">
        <v>8.1999999999999993</v>
      </c>
      <c r="K10" s="198">
        <v>153656.87026536622</v>
      </c>
      <c r="L10" s="340">
        <v>5325.2258992913285</v>
      </c>
      <c r="M10" s="197">
        <v>16800.595212948945</v>
      </c>
      <c r="N10" s="344">
        <v>13008.258242435115</v>
      </c>
      <c r="O10" s="344">
        <v>12599.725532719853</v>
      </c>
      <c r="P10" s="344">
        <v>1434.6154515904493</v>
      </c>
      <c r="Q10" s="344">
        <v>5248.5136620163594</v>
      </c>
      <c r="R10" s="193">
        <v>12659.477739432146</v>
      </c>
      <c r="S10" s="344">
        <v>7268.5011271535404</v>
      </c>
      <c r="T10" s="344">
        <v>68908.925732160933</v>
      </c>
      <c r="U10" s="344">
        <v>28397.147492498119</v>
      </c>
      <c r="V10" s="176">
        <v>104574.5743518126</v>
      </c>
      <c r="X10" s="30">
        <f t="shared" si="4"/>
        <v>1990</v>
      </c>
      <c r="Y10" s="31" t="s">
        <v>183</v>
      </c>
      <c r="Z10" s="31">
        <f t="shared" si="5"/>
        <v>4643.8415566481326</v>
      </c>
      <c r="AA10" s="230">
        <v>4381.9799999999996</v>
      </c>
      <c r="AB10" s="31"/>
      <c r="AC10" s="31">
        <f t="shared" si="6"/>
        <v>5112.2899449923434</v>
      </c>
      <c r="AD10" s="200">
        <v>4787.2299999999996</v>
      </c>
      <c r="AE10" s="32"/>
      <c r="AF10" s="200">
        <f t="shared" si="10"/>
        <v>9.163181145527</v>
      </c>
      <c r="AG10" s="32">
        <f t="shared" si="11"/>
        <v>8.4652293706381379</v>
      </c>
      <c r="AH10" s="33"/>
      <c r="AI10" s="33">
        <f t="shared" si="7"/>
        <v>3020.214177916168</v>
      </c>
      <c r="AJ10" s="32">
        <v>2721.73</v>
      </c>
      <c r="AK10" s="32"/>
      <c r="AM10" s="22"/>
    </row>
    <row r="11" spans="1:39" x14ac:dyDescent="0.5">
      <c r="A11" s="11">
        <v>1996</v>
      </c>
      <c r="B11" s="168">
        <v>182108.67360561999</v>
      </c>
      <c r="C11" s="115">
        <f t="shared" si="8"/>
        <v>1.0650712220197296</v>
      </c>
      <c r="D11" s="116">
        <f t="shared" si="9"/>
        <v>0.64103026261924878</v>
      </c>
      <c r="E11" s="84">
        <v>0.60186609999999996</v>
      </c>
      <c r="F11" s="117">
        <f t="shared" si="0"/>
        <v>3780.681973016352</v>
      </c>
      <c r="G11" s="118">
        <f t="shared" si="1"/>
        <v>5897.8213564652788</v>
      </c>
      <c r="H11" s="118">
        <f t="shared" ca="1" si="2"/>
        <v>1.0123229644752849</v>
      </c>
      <c r="I11" s="117">
        <f t="shared" ca="1" si="3"/>
        <v>7.0687518611688409</v>
      </c>
      <c r="J11" s="179">
        <v>8.1999999999999993</v>
      </c>
      <c r="K11" s="198">
        <f t="shared" ref="K11:K36" si="12">+B11-M11</f>
        <v>164159.71430700668</v>
      </c>
      <c r="L11" s="341">
        <v>6100.9023809144301</v>
      </c>
      <c r="M11" s="344">
        <v>17948.959298613299</v>
      </c>
      <c r="N11" s="345">
        <v>14002.5020122768</v>
      </c>
      <c r="O11" s="345">
        <v>13242.0331452517</v>
      </c>
      <c r="P11" s="345">
        <v>1663.21164307705</v>
      </c>
      <c r="Q11" s="345">
        <v>5271.5207946006703</v>
      </c>
      <c r="R11" s="176">
        <v>13225.7814868076</v>
      </c>
      <c r="S11" s="345">
        <v>7614.3975906701999</v>
      </c>
      <c r="T11" s="345">
        <v>74186.354672410904</v>
      </c>
      <c r="U11" s="345">
        <v>28853.010580997099</v>
      </c>
      <c r="V11" s="176">
        <f>+U11+T11+S11</f>
        <v>110653.7628440782</v>
      </c>
      <c r="X11" s="30">
        <f t="shared" si="4"/>
        <v>1990</v>
      </c>
      <c r="Y11" s="34" t="s">
        <v>184</v>
      </c>
      <c r="Z11" s="31">
        <f t="shared" si="5"/>
        <v>4635.617828908712</v>
      </c>
      <c r="AA11" s="230">
        <v>4374.22</v>
      </c>
      <c r="AB11" s="34"/>
      <c r="AC11" s="31">
        <f t="shared" si="6"/>
        <v>5105.0388940241437</v>
      </c>
      <c r="AD11" s="200">
        <v>4780.4399999999996</v>
      </c>
      <c r="AE11" s="32"/>
      <c r="AF11" s="200">
        <f t="shared" si="10"/>
        <v>9.1952495340422722</v>
      </c>
      <c r="AG11" s="32">
        <f t="shared" si="11"/>
        <v>8.4975441591150442</v>
      </c>
      <c r="AH11" s="33"/>
      <c r="AI11" s="33">
        <f t="shared" si="7"/>
        <v>3024.7527162677593</v>
      </c>
      <c r="AJ11" s="32">
        <v>2725.82</v>
      </c>
      <c r="AK11" s="32"/>
      <c r="AM11" s="22"/>
    </row>
    <row r="12" spans="1:39" x14ac:dyDescent="0.5">
      <c r="A12" s="11">
        <v>1997</v>
      </c>
      <c r="B12" s="168">
        <v>193091.586959887</v>
      </c>
      <c r="C12" s="115">
        <f t="shared" si="8"/>
        <v>1.0634041567400871</v>
      </c>
      <c r="D12" s="116">
        <f t="shared" si="9"/>
        <v>0.64209087366876172</v>
      </c>
      <c r="E12" s="84">
        <v>0.60380699999999998</v>
      </c>
      <c r="F12" s="117">
        <f t="shared" si="0"/>
        <v>3857.5856004555849</v>
      </c>
      <c r="G12" s="118">
        <f t="shared" si="1"/>
        <v>6007.8499144742782</v>
      </c>
      <c r="H12" s="118">
        <f t="shared" ca="1" si="2"/>
        <v>1.0150383637525389</v>
      </c>
      <c r="I12" s="117">
        <f t="shared" ca="1" si="3"/>
        <v>6.8194782075169265</v>
      </c>
      <c r="J12" s="179">
        <v>8.1999999999999993</v>
      </c>
      <c r="K12" s="198">
        <f t="shared" si="12"/>
        <v>173993.42798266999</v>
      </c>
      <c r="L12" s="341">
        <v>6136.7936234372701</v>
      </c>
      <c r="M12" s="344">
        <v>19098.158977217001</v>
      </c>
      <c r="N12" s="345">
        <v>14710.9963151799</v>
      </c>
      <c r="O12" s="345">
        <v>14027.0405163257</v>
      </c>
      <c r="P12" s="345">
        <v>1669.1230342782601</v>
      </c>
      <c r="Q12" s="345">
        <v>5717.8898999857302</v>
      </c>
      <c r="R12" s="176">
        <v>14044.4203480662</v>
      </c>
      <c r="S12" s="345">
        <v>8012.11715003055</v>
      </c>
      <c r="T12" s="345">
        <v>78580.760719274404</v>
      </c>
      <c r="U12" s="345">
        <v>31094.286376092099</v>
      </c>
      <c r="V12" s="176">
        <f t="shared" ref="V12:V35" si="13">+U12+T12+S12</f>
        <v>117687.16424539706</v>
      </c>
      <c r="X12" s="30">
        <f t="shared" si="4"/>
        <v>1990</v>
      </c>
      <c r="Y12" s="31" t="s">
        <v>185</v>
      </c>
      <c r="Z12" s="31">
        <f t="shared" si="5"/>
        <v>4649.4688755007528</v>
      </c>
      <c r="AA12" s="230">
        <v>4387.29</v>
      </c>
      <c r="AB12" s="31"/>
      <c r="AC12" s="31">
        <f t="shared" si="6"/>
        <v>5109.8551296451433</v>
      </c>
      <c r="AD12" s="200">
        <v>4784.95</v>
      </c>
      <c r="AE12" s="32"/>
      <c r="AF12" s="200">
        <f t="shared" si="10"/>
        <v>9.0097711669638318</v>
      </c>
      <c r="AG12" s="32">
        <f t="shared" si="11"/>
        <v>8.3106406545522926</v>
      </c>
      <c r="AH12" s="33"/>
      <c r="AI12" s="33">
        <f t="shared" si="7"/>
        <v>3023.1547956745339</v>
      </c>
      <c r="AJ12" s="32">
        <v>2724.38</v>
      </c>
      <c r="AK12" s="32"/>
      <c r="AM12" s="22"/>
    </row>
    <row r="13" spans="1:39" x14ac:dyDescent="0.5">
      <c r="A13" s="11">
        <v>1998</v>
      </c>
      <c r="B13" s="168">
        <v>203819.88665356699</v>
      </c>
      <c r="C13" s="115">
        <f t="shared" si="8"/>
        <v>1.0518430378575707</v>
      </c>
      <c r="D13" s="116">
        <f t="shared" si="9"/>
        <v>0.63720872120449579</v>
      </c>
      <c r="E13" s="84">
        <v>0.60580210000000001</v>
      </c>
      <c r="F13" s="117">
        <f t="shared" si="0"/>
        <v>3919.0502910620503</v>
      </c>
      <c r="G13" s="118">
        <f t="shared" si="1"/>
        <v>6150.3400073589573</v>
      </c>
      <c r="H13" s="118">
        <f t="shared" ca="1" si="2"/>
        <v>1.0117047673588624</v>
      </c>
      <c r="I13" s="117">
        <f t="shared" ca="1" si="3"/>
        <v>7.1255023564564297</v>
      </c>
      <c r="J13" s="179">
        <v>8.1999999999999993</v>
      </c>
      <c r="K13" s="198">
        <f t="shared" si="12"/>
        <v>183190.92623129248</v>
      </c>
      <c r="L13" s="341">
        <v>6233.8609689905597</v>
      </c>
      <c r="M13" s="344">
        <v>20628.9604222745</v>
      </c>
      <c r="N13" s="345">
        <v>15556.3436734227</v>
      </c>
      <c r="O13" s="345">
        <v>15044.112030677001</v>
      </c>
      <c r="P13" s="345">
        <v>1725.9866269961699</v>
      </c>
      <c r="Q13" s="345">
        <v>6246.0698587575898</v>
      </c>
      <c r="R13" s="176">
        <v>15145.8203962569</v>
      </c>
      <c r="S13" s="345">
        <v>8480.4442749092595</v>
      </c>
      <c r="T13" s="345">
        <v>81058.994695221001</v>
      </c>
      <c r="U13" s="345">
        <v>33699.293706060897</v>
      </c>
      <c r="V13" s="176">
        <f t="shared" si="13"/>
        <v>123238.73267619115</v>
      </c>
      <c r="X13" s="30">
        <f t="shared" si="4"/>
        <v>1990</v>
      </c>
      <c r="Y13" s="31" t="s">
        <v>186</v>
      </c>
      <c r="Z13" s="31">
        <f t="shared" si="5"/>
        <v>4672.8577506565543</v>
      </c>
      <c r="AA13" s="230">
        <v>4409.3599999999997</v>
      </c>
      <c r="AB13" s="31"/>
      <c r="AC13" s="31">
        <f t="shared" si="6"/>
        <v>5132.0568011663345</v>
      </c>
      <c r="AD13" s="200">
        <v>4805.74</v>
      </c>
      <c r="AE13" s="32"/>
      <c r="AF13" s="200">
        <f t="shared" si="10"/>
        <v>8.9476611093903031</v>
      </c>
      <c r="AG13" s="32">
        <f t="shared" si="11"/>
        <v>8.2480533695122986</v>
      </c>
      <c r="AH13" s="33"/>
      <c r="AI13" s="33">
        <f t="shared" si="7"/>
        <v>3037.2031808899733</v>
      </c>
      <c r="AJ13" s="32">
        <v>2737.04</v>
      </c>
      <c r="AK13" s="32"/>
      <c r="AM13" s="22"/>
    </row>
    <row r="14" spans="1:39" x14ac:dyDescent="0.5">
      <c r="A14" s="11">
        <v>1999</v>
      </c>
      <c r="B14" s="168">
        <v>212141.934630551</v>
      </c>
      <c r="C14" s="115">
        <f t="shared" si="8"/>
        <v>0.98915315656061731</v>
      </c>
      <c r="D14" s="116">
        <f t="shared" si="9"/>
        <v>0.60125862560636867</v>
      </c>
      <c r="E14" s="84">
        <v>0.6078519</v>
      </c>
      <c r="F14" s="117">
        <f t="shared" si="0"/>
        <v>3799.4323949619306</v>
      </c>
      <c r="G14" s="118">
        <f t="shared" si="1"/>
        <v>6319.1316234843316</v>
      </c>
      <c r="H14" s="118">
        <f t="shared" ca="1" si="2"/>
        <v>0.97179321812365771</v>
      </c>
      <c r="I14" s="117">
        <f t="shared" ca="1" si="3"/>
        <v>10.789382576248213</v>
      </c>
      <c r="J14" s="179">
        <v>8.1999999999999993</v>
      </c>
      <c r="K14" s="198">
        <f t="shared" si="12"/>
        <v>190360.58095766458</v>
      </c>
      <c r="L14" s="341">
        <v>6268.6551486182998</v>
      </c>
      <c r="M14" s="344">
        <v>21781.353672886398</v>
      </c>
      <c r="N14" s="345">
        <v>15866.4306043953</v>
      </c>
      <c r="O14" s="345">
        <v>15620.1823275936</v>
      </c>
      <c r="P14" s="345">
        <v>1619.0901703644699</v>
      </c>
      <c r="Q14" s="345">
        <v>6654.7798026969904</v>
      </c>
      <c r="R14" s="176">
        <v>15697.4230287914</v>
      </c>
      <c r="S14" s="345">
        <v>9006.1335297600799</v>
      </c>
      <c r="T14" s="345">
        <v>83815.150301212707</v>
      </c>
      <c r="U14" s="345">
        <v>35812.736044232202</v>
      </c>
      <c r="V14" s="176">
        <f t="shared" si="13"/>
        <v>128634.01987520499</v>
      </c>
      <c r="X14" s="30">
        <f t="shared" si="4"/>
        <v>1990</v>
      </c>
      <c r="Y14" s="31" t="s">
        <v>187</v>
      </c>
      <c r="Z14" s="31">
        <f t="shared" si="5"/>
        <v>4722.4544591881158</v>
      </c>
      <c r="AA14" s="230">
        <v>4456.16</v>
      </c>
      <c r="AB14" s="31"/>
      <c r="AC14" s="31">
        <f t="shared" si="6"/>
        <v>5173.758353494497</v>
      </c>
      <c r="AD14" s="200">
        <v>4844.79</v>
      </c>
      <c r="AE14" s="32"/>
      <c r="AF14" s="200">
        <f t="shared" si="10"/>
        <v>8.7229411091756646</v>
      </c>
      <c r="AG14" s="32">
        <f t="shared" si="11"/>
        <v>8.0216067156677617</v>
      </c>
      <c r="AH14" s="33"/>
      <c r="AI14" s="33">
        <f t="shared" si="7"/>
        <v>3081.967150841856</v>
      </c>
      <c r="AJ14" s="32">
        <v>2777.38</v>
      </c>
      <c r="AK14" s="32"/>
      <c r="AM14" s="22"/>
    </row>
    <row r="15" spans="1:39" x14ac:dyDescent="0.5">
      <c r="A15" s="11">
        <v>2000</v>
      </c>
      <c r="B15" s="168">
        <v>221257.86415638</v>
      </c>
      <c r="C15" s="115">
        <f t="shared" si="8"/>
        <v>0.99966427333825492</v>
      </c>
      <c r="D15" s="116">
        <f t="shared" si="9"/>
        <v>0.60975412053470124</v>
      </c>
      <c r="E15" s="84">
        <v>0.60995889999999997</v>
      </c>
      <c r="F15" s="117">
        <f t="shared" si="0"/>
        <v>3902.2463654510138</v>
      </c>
      <c r="G15" s="118">
        <f t="shared" si="1"/>
        <v>6399.7047892502696</v>
      </c>
      <c r="H15" s="118">
        <f t="shared" ca="1" si="2"/>
        <v>0.97587239438157358</v>
      </c>
      <c r="I15" s="117">
        <f t="shared" ca="1" si="3"/>
        <v>10.414914195771544</v>
      </c>
      <c r="J15" s="179">
        <v>8.1999999999999993</v>
      </c>
      <c r="K15" s="198">
        <f t="shared" si="12"/>
        <v>198096.1133582498</v>
      </c>
      <c r="L15" s="341">
        <v>6444.6682493299404</v>
      </c>
      <c r="M15" s="344">
        <v>23161.750798130201</v>
      </c>
      <c r="N15" s="345">
        <v>16223.468083371599</v>
      </c>
      <c r="O15" s="345">
        <v>16120.7618211136</v>
      </c>
      <c r="P15" s="345">
        <v>1716.2668030869199</v>
      </c>
      <c r="Q15" s="345">
        <v>7023.80253627807</v>
      </c>
      <c r="R15" s="176">
        <v>16313.302931616699</v>
      </c>
      <c r="S15" s="345">
        <v>9641.1793639208408</v>
      </c>
      <c r="T15" s="345">
        <v>86888.864141754602</v>
      </c>
      <c r="U15" s="345">
        <v>37723.799427777398</v>
      </c>
      <c r="V15" s="176">
        <f t="shared" si="13"/>
        <v>134253.84293345283</v>
      </c>
      <c r="X15" s="30">
        <f t="shared" si="4"/>
        <v>1990</v>
      </c>
      <c r="Y15" s="31" t="s">
        <v>188</v>
      </c>
      <c r="Z15" s="31">
        <f t="shared" si="5"/>
        <v>4795.9593246528411</v>
      </c>
      <c r="AA15" s="230">
        <v>4525.5200000000004</v>
      </c>
      <c r="AB15" s="31"/>
      <c r="AC15" s="31">
        <f t="shared" si="6"/>
        <v>5220.5110797666339</v>
      </c>
      <c r="AD15" s="200">
        <v>4888.57</v>
      </c>
      <c r="AE15" s="32"/>
      <c r="AF15" s="200">
        <f t="shared" si="10"/>
        <v>8.1323791603325368</v>
      </c>
      <c r="AG15" s="32">
        <f t="shared" si="11"/>
        <v>7.4265071380792191</v>
      </c>
      <c r="AH15" s="33"/>
      <c r="AI15" s="33">
        <f t="shared" si="7"/>
        <v>3144.341537331577</v>
      </c>
      <c r="AJ15" s="32">
        <v>2833.59</v>
      </c>
      <c r="AK15" s="32"/>
      <c r="AM15" s="22"/>
    </row>
    <row r="16" spans="1:39" x14ac:dyDescent="0.5">
      <c r="A16" s="11">
        <v>2001</v>
      </c>
      <c r="B16" s="168">
        <v>230219.949516669</v>
      </c>
      <c r="C16" s="115">
        <f t="shared" si="8"/>
        <v>0.99436457666348599</v>
      </c>
      <c r="D16" s="116">
        <f t="shared" si="9"/>
        <v>0.60867223452349106</v>
      </c>
      <c r="E16" s="84">
        <v>0.61212180000000005</v>
      </c>
      <c r="F16" s="117">
        <f t="shared" si="0"/>
        <v>3945.2248908220904</v>
      </c>
      <c r="G16" s="118">
        <f t="shared" si="1"/>
        <v>6481.6902547077307</v>
      </c>
      <c r="H16" s="118">
        <f t="shared" ca="1" si="2"/>
        <v>0.97447803195864824</v>
      </c>
      <c r="I16" s="117">
        <f t="shared" ca="1" si="3"/>
        <v>10.542916666196092</v>
      </c>
      <c r="J16" s="179">
        <v>8.1999999999999993</v>
      </c>
      <c r="K16" s="198">
        <f t="shared" si="12"/>
        <v>205182.74651147969</v>
      </c>
      <c r="L16" s="341">
        <v>6498.1645325201998</v>
      </c>
      <c r="M16" s="344">
        <v>25037.203005189302</v>
      </c>
      <c r="N16" s="345">
        <v>16816.624293921301</v>
      </c>
      <c r="O16" s="345">
        <v>16814.606314483601</v>
      </c>
      <c r="P16" s="345">
        <v>1708.43189810335</v>
      </c>
      <c r="Q16" s="345">
        <v>7522.9126897800797</v>
      </c>
      <c r="R16" s="176">
        <v>16818.594557192198</v>
      </c>
      <c r="S16" s="345">
        <v>9920.7077308861608</v>
      </c>
      <c r="T16" s="345">
        <v>88917.369236116807</v>
      </c>
      <c r="U16" s="345">
        <v>40165.335258476502</v>
      </c>
      <c r="V16" s="176">
        <f t="shared" si="13"/>
        <v>139003.41222547946</v>
      </c>
      <c r="X16" s="30">
        <f t="shared" si="4"/>
        <v>1990</v>
      </c>
      <c r="Y16" s="31" t="s">
        <v>189</v>
      </c>
      <c r="Z16" s="31">
        <f t="shared" si="5"/>
        <v>4810.2872626730705</v>
      </c>
      <c r="AA16" s="230">
        <v>4539.04</v>
      </c>
      <c r="AB16" s="31"/>
      <c r="AC16" s="31">
        <f t="shared" si="6"/>
        <v>5229.1504026433267</v>
      </c>
      <c r="AD16" s="200">
        <v>4896.66</v>
      </c>
      <c r="AE16" s="32"/>
      <c r="AF16" s="200">
        <f t="shared" si="10"/>
        <v>8.0101566739889876</v>
      </c>
      <c r="AG16" s="32">
        <f t="shared" si="11"/>
        <v>7.3033455457393366</v>
      </c>
      <c r="AH16" s="33"/>
      <c r="AI16" s="33">
        <f t="shared" si="7"/>
        <v>3170.4631003624977</v>
      </c>
      <c r="AJ16" s="32">
        <v>2857.13</v>
      </c>
      <c r="AK16" s="32"/>
      <c r="AM16" s="22"/>
    </row>
    <row r="17" spans="1:39" x14ac:dyDescent="0.5">
      <c r="A17" s="11">
        <v>2002</v>
      </c>
      <c r="B17" s="168">
        <v>239534.66862039</v>
      </c>
      <c r="C17" s="115">
        <f t="shared" si="8"/>
        <v>0.99053114502358097</v>
      </c>
      <c r="D17" s="116">
        <f t="shared" si="9"/>
        <v>0.60852587522722179</v>
      </c>
      <c r="E17" s="84">
        <v>0.61434299999999997</v>
      </c>
      <c r="F17" s="117">
        <f t="shared" si="0"/>
        <v>4014.3555928452261</v>
      </c>
      <c r="G17" s="118">
        <f t="shared" si="1"/>
        <v>6596.8527490244805</v>
      </c>
      <c r="H17" s="118">
        <f t="shared" ca="1" si="2"/>
        <v>0.97518829901851201</v>
      </c>
      <c r="I17" s="117">
        <f t="shared" ca="1" si="3"/>
        <v>10.477714150100587</v>
      </c>
      <c r="J17" s="179">
        <v>8.1999999999999993</v>
      </c>
      <c r="K17" s="198">
        <f t="shared" si="12"/>
        <v>212047.8852722834</v>
      </c>
      <c r="L17" s="341">
        <v>6416.10486869952</v>
      </c>
      <c r="M17" s="344">
        <v>27486.783348106601</v>
      </c>
      <c r="N17" s="345">
        <v>17222.080791938701</v>
      </c>
      <c r="O17" s="345">
        <v>17513.170158527599</v>
      </c>
      <c r="P17" s="345">
        <v>1599.7732831405699</v>
      </c>
      <c r="Q17" s="345">
        <v>7850.0737138127797</v>
      </c>
      <c r="R17" s="176">
        <v>17542.0877578693</v>
      </c>
      <c r="S17" s="345">
        <v>10479.3002077485</v>
      </c>
      <c r="T17" s="345">
        <v>91269.138615322896</v>
      </c>
      <c r="U17" s="345">
        <v>42156.1558752239</v>
      </c>
      <c r="V17" s="176">
        <f t="shared" si="13"/>
        <v>143904.59469829529</v>
      </c>
      <c r="X17" s="30">
        <f t="shared" si="4"/>
        <v>1991</v>
      </c>
      <c r="Y17" s="31" t="s">
        <v>178</v>
      </c>
      <c r="Z17" s="31">
        <f t="shared" si="5"/>
        <v>4824.2442851380411</v>
      </c>
      <c r="AA17" s="230">
        <v>4552.21</v>
      </c>
      <c r="AB17" s="31"/>
      <c r="AC17" s="31">
        <f t="shared" si="6"/>
        <v>5248.1483697603053</v>
      </c>
      <c r="AD17" s="200">
        <v>4914.45</v>
      </c>
      <c r="AE17" s="32"/>
      <c r="AF17" s="200">
        <f t="shared" si="10"/>
        <v>8.077212280521417</v>
      </c>
      <c r="AG17" s="32">
        <f t="shared" si="11"/>
        <v>7.370916379248948</v>
      </c>
      <c r="AH17" s="33"/>
      <c r="AI17" s="33">
        <f t="shared" si="7"/>
        <v>3197.0507235664418</v>
      </c>
      <c r="AJ17" s="32">
        <v>2881.09</v>
      </c>
      <c r="AK17" s="32"/>
      <c r="AM17" s="22"/>
    </row>
    <row r="18" spans="1:39" x14ac:dyDescent="0.5">
      <c r="A18" s="11">
        <v>2003</v>
      </c>
      <c r="B18" s="168">
        <v>249850.197405188</v>
      </c>
      <c r="C18" s="115">
        <f t="shared" si="8"/>
        <v>0.96714726172309129</v>
      </c>
      <c r="D18" s="116">
        <f t="shared" si="9"/>
        <v>0.59636350510040659</v>
      </c>
      <c r="E18" s="84">
        <v>0.61662119999999998</v>
      </c>
      <c r="F18" s="117">
        <f t="shared" si="0"/>
        <v>4073.0473763602799</v>
      </c>
      <c r="G18" s="118">
        <f t="shared" si="1"/>
        <v>6829.8065551052159</v>
      </c>
      <c r="H18" s="118">
        <f t="shared" ca="1" si="2"/>
        <v>0.97802225529824027</v>
      </c>
      <c r="I18" s="117">
        <f t="shared" ca="1" si="3"/>
        <v>10.217556963621538</v>
      </c>
      <c r="J18" s="179">
        <v>8.1999999999999993</v>
      </c>
      <c r="K18" s="198">
        <f t="shared" si="12"/>
        <v>220188.2940536479</v>
      </c>
      <c r="L18" s="341">
        <v>6437.8718443218704</v>
      </c>
      <c r="M18" s="344">
        <v>29661.903351540099</v>
      </c>
      <c r="N18" s="345">
        <v>17930.9138055986</v>
      </c>
      <c r="O18" s="345">
        <v>18268.675505674299</v>
      </c>
      <c r="P18" s="345">
        <v>1547.05781511958</v>
      </c>
      <c r="Q18" s="345">
        <v>8247.4278550592098</v>
      </c>
      <c r="R18" s="176">
        <v>18819.6495289743</v>
      </c>
      <c r="S18" s="345">
        <v>11121.629295499601</v>
      </c>
      <c r="T18" s="345">
        <v>93532.814591906994</v>
      </c>
      <c r="U18" s="345">
        <v>44282.253811494098</v>
      </c>
      <c r="V18" s="176">
        <f t="shared" si="13"/>
        <v>148936.69769890068</v>
      </c>
      <c r="X18" s="30">
        <f t="shared" si="4"/>
        <v>1991</v>
      </c>
      <c r="Y18" s="31" t="s">
        <v>179</v>
      </c>
      <c r="Z18" s="31">
        <f t="shared" si="5"/>
        <v>4820.8424596169671</v>
      </c>
      <c r="AA18" s="230">
        <v>4549</v>
      </c>
      <c r="AB18" s="31"/>
      <c r="AC18" s="31">
        <f t="shared" si="6"/>
        <v>5275.0701657703694</v>
      </c>
      <c r="AD18" s="200">
        <v>4939.66</v>
      </c>
      <c r="AE18" s="32"/>
      <c r="AF18" s="200">
        <f t="shared" si="10"/>
        <v>8.6108372377842528</v>
      </c>
      <c r="AG18" s="32">
        <f t="shared" si="11"/>
        <v>7.908641485446366</v>
      </c>
      <c r="AH18" s="33"/>
      <c r="AI18" s="33">
        <f t="shared" si="7"/>
        <v>3203.020732449464</v>
      </c>
      <c r="AJ18" s="32">
        <v>2886.47</v>
      </c>
      <c r="AK18" s="32"/>
      <c r="AM18" s="22"/>
    </row>
    <row r="19" spans="1:39" x14ac:dyDescent="0.5">
      <c r="A19" s="11">
        <v>2004</v>
      </c>
      <c r="B19" s="168">
        <v>261725.053236912</v>
      </c>
      <c r="C19" s="115">
        <f t="shared" si="8"/>
        <v>0.96780200518853265</v>
      </c>
      <c r="D19" s="116">
        <f t="shared" si="9"/>
        <v>0.59902966454928841</v>
      </c>
      <c r="E19" s="84">
        <v>0.61895889999999998</v>
      </c>
      <c r="F19" s="117">
        <f t="shared" si="0"/>
        <v>4225.300976805579</v>
      </c>
      <c r="G19" s="118">
        <f t="shared" si="1"/>
        <v>7053.5755186426495</v>
      </c>
      <c r="H19" s="118">
        <f t="shared" ca="1" si="2"/>
        <v>0.97249709166831633</v>
      </c>
      <c r="I19" s="117">
        <f t="shared" ca="1" si="3"/>
        <v>10.724766984848552</v>
      </c>
      <c r="J19" s="179">
        <v>8.1999999999999993</v>
      </c>
      <c r="K19" s="198">
        <f t="shared" si="12"/>
        <v>230561.13682665271</v>
      </c>
      <c r="L19" s="341">
        <v>6494.61018261755</v>
      </c>
      <c r="M19" s="344">
        <v>31163.916410259299</v>
      </c>
      <c r="N19" s="345">
        <v>18586.896909362698</v>
      </c>
      <c r="O19" s="345">
        <v>19057.358256703701</v>
      </c>
      <c r="P19" s="345">
        <v>1775.15184694972</v>
      </c>
      <c r="Q19" s="345">
        <v>8551.2037460329902</v>
      </c>
      <c r="R19" s="176">
        <v>20941.995078579101</v>
      </c>
      <c r="S19" s="345">
        <v>11869.0730980139</v>
      </c>
      <c r="T19" s="345">
        <v>96832.880831643095</v>
      </c>
      <c r="U19" s="345">
        <v>46451.966876749502</v>
      </c>
      <c r="V19" s="176">
        <f t="shared" si="13"/>
        <v>155153.9208064065</v>
      </c>
      <c r="X19" s="30">
        <f t="shared" si="4"/>
        <v>1991</v>
      </c>
      <c r="Y19" s="31" t="s">
        <v>180</v>
      </c>
      <c r="Z19" s="31">
        <f t="shared" si="5"/>
        <v>4791.2328007201331</v>
      </c>
      <c r="AA19" s="230">
        <v>4521.0600000000004</v>
      </c>
      <c r="AB19" s="31"/>
      <c r="AC19" s="31">
        <f t="shared" si="6"/>
        <v>5239.5517629423357</v>
      </c>
      <c r="AD19" s="200">
        <v>4906.3999999999996</v>
      </c>
      <c r="AE19" s="32"/>
      <c r="AF19" s="200">
        <f t="shared" si="10"/>
        <v>8.5564373157455691</v>
      </c>
      <c r="AG19" s="32">
        <f t="shared" si="11"/>
        <v>7.853823577368324</v>
      </c>
      <c r="AH19" s="33"/>
      <c r="AI19" s="33">
        <f t="shared" si="7"/>
        <v>3197.4723970563205</v>
      </c>
      <c r="AJ19" s="32">
        <v>2881.47</v>
      </c>
      <c r="AK19" s="32"/>
      <c r="AM19" s="22"/>
    </row>
    <row r="20" spans="1:39" x14ac:dyDescent="0.5">
      <c r="A20" s="11">
        <v>2005</v>
      </c>
      <c r="B20" s="168">
        <v>276879.17489298497</v>
      </c>
      <c r="C20" s="115">
        <f t="shared" si="8"/>
        <v>0.98051834687716088</v>
      </c>
      <c r="D20" s="116">
        <f t="shared" si="9"/>
        <v>0.60924958521651951</v>
      </c>
      <c r="E20" s="84">
        <v>0.62135459999999998</v>
      </c>
      <c r="F20" s="117">
        <f t="shared" si="0"/>
        <v>4423.2571613402388</v>
      </c>
      <c r="G20" s="118">
        <f t="shared" si="1"/>
        <v>7260.1726265735078</v>
      </c>
      <c r="H20" s="118">
        <f t="shared" ca="1" si="2"/>
        <v>0.98124608849261574</v>
      </c>
      <c r="I20" s="117">
        <f t="shared" ca="1" si="3"/>
        <v>9.9216090763778713</v>
      </c>
      <c r="J20" s="179">
        <v>8.1999999999999993</v>
      </c>
      <c r="K20" s="198">
        <f t="shared" si="12"/>
        <v>242924.50870343047</v>
      </c>
      <c r="L20" s="341">
        <v>6584.8700496368901</v>
      </c>
      <c r="M20" s="344">
        <v>33954.666189554497</v>
      </c>
      <c r="N20" s="345">
        <v>19541.427660127101</v>
      </c>
      <c r="O20" s="345">
        <v>19681.994479915898</v>
      </c>
      <c r="P20" s="345">
        <v>2165.7741904890099</v>
      </c>
      <c r="Q20" s="345">
        <v>9048.0763999595492</v>
      </c>
      <c r="R20" s="176">
        <v>23749.272258879901</v>
      </c>
      <c r="S20" s="345">
        <v>12645.034565616899</v>
      </c>
      <c r="T20" s="345">
        <v>100409.264002846</v>
      </c>
      <c r="U20" s="345">
        <v>49098.7950959593</v>
      </c>
      <c r="V20" s="176">
        <f t="shared" si="13"/>
        <v>162153.09366442219</v>
      </c>
      <c r="X20" s="30">
        <f t="shared" si="4"/>
        <v>1991</v>
      </c>
      <c r="Y20" s="31" t="s">
        <v>181</v>
      </c>
      <c r="Z20" s="31">
        <f t="shared" si="5"/>
        <v>4727.5942890252554</v>
      </c>
      <c r="AA20" s="230">
        <v>4461.01</v>
      </c>
      <c r="AB20" s="31"/>
      <c r="AC20" s="31">
        <f t="shared" si="6"/>
        <v>5184.6829855128617</v>
      </c>
      <c r="AD20" s="200">
        <v>4855.0200000000004</v>
      </c>
      <c r="AE20" s="32"/>
      <c r="AF20" s="200">
        <f t="shared" si="10"/>
        <v>8.8161358710804887</v>
      </c>
      <c r="AG20" s="32">
        <f t="shared" si="11"/>
        <v>8.1155175467866325</v>
      </c>
      <c r="AH20" s="33"/>
      <c r="AI20" s="33">
        <f t="shared" si="7"/>
        <v>3137.1287013204906</v>
      </c>
      <c r="AJ20" s="32">
        <v>2827.09</v>
      </c>
      <c r="AK20" s="32"/>
      <c r="AM20" s="22"/>
    </row>
    <row r="21" spans="1:39" x14ac:dyDescent="0.5">
      <c r="A21" s="11">
        <v>2006</v>
      </c>
      <c r="B21" s="168">
        <v>292620.600688454</v>
      </c>
      <c r="C21" s="115">
        <f t="shared" si="8"/>
        <v>1.0196511445183876</v>
      </c>
      <c r="D21" s="116">
        <f t="shared" si="9"/>
        <v>0.63606745884575644</v>
      </c>
      <c r="E21" s="84">
        <v>0.6238089</v>
      </c>
      <c r="F21" s="117">
        <f t="shared" si="0"/>
        <v>4623.1677592743254</v>
      </c>
      <c r="G21" s="118">
        <f t="shared" si="1"/>
        <v>7268.3607610799399</v>
      </c>
      <c r="H21" s="118">
        <f t="shared" ca="1" si="2"/>
        <v>0.99655156162302094</v>
      </c>
      <c r="I21" s="117">
        <f t="shared" ca="1" si="3"/>
        <v>8.5165666430066693</v>
      </c>
      <c r="J21" s="179">
        <v>8.1999999999999993</v>
      </c>
      <c r="K21" s="198">
        <f t="shared" si="12"/>
        <v>255674.61191225389</v>
      </c>
      <c r="L21" s="341">
        <v>6721.3436881562002</v>
      </c>
      <c r="M21" s="344">
        <v>36945.988776200102</v>
      </c>
      <c r="N21" s="345">
        <v>20249.230136949202</v>
      </c>
      <c r="O21" s="345">
        <v>20601.297757151198</v>
      </c>
      <c r="P21" s="345">
        <v>2509.2576907031598</v>
      </c>
      <c r="Q21" s="345">
        <v>9451.1592680128797</v>
      </c>
      <c r="R21" s="176">
        <v>26566.673126988</v>
      </c>
      <c r="S21" s="345">
        <v>13567.719998849399</v>
      </c>
      <c r="T21" s="345">
        <v>104388.33417225401</v>
      </c>
      <c r="U21" s="345">
        <v>51619.596073189903</v>
      </c>
      <c r="V21" s="176">
        <f t="shared" si="13"/>
        <v>169575.65024429333</v>
      </c>
      <c r="X21" s="30">
        <f t="shared" si="4"/>
        <v>1991</v>
      </c>
      <c r="Y21" s="31" t="s">
        <v>182</v>
      </c>
      <c r="Z21" s="31">
        <f t="shared" si="5"/>
        <v>4685.9033806143225</v>
      </c>
      <c r="AA21" s="230">
        <v>4421.67</v>
      </c>
      <c r="AB21" s="31"/>
      <c r="AC21" s="31">
        <f t="shared" si="6"/>
        <v>5152.1760648247873</v>
      </c>
      <c r="AD21" s="200">
        <v>4824.58</v>
      </c>
      <c r="AE21" s="32"/>
      <c r="AF21" s="200">
        <f t="shared" si="10"/>
        <v>9.0500145636292721</v>
      </c>
      <c r="AG21" s="32">
        <f t="shared" si="11"/>
        <v>8.3511932644914193</v>
      </c>
      <c r="AH21" s="33"/>
      <c r="AI21" s="33">
        <f t="shared" si="7"/>
        <v>3079.781106696958</v>
      </c>
      <c r="AJ21" s="32">
        <v>2775.41</v>
      </c>
      <c r="AK21" s="32"/>
      <c r="AM21" s="22"/>
    </row>
    <row r="22" spans="1:39" x14ac:dyDescent="0.5">
      <c r="A22" s="11">
        <v>2007</v>
      </c>
      <c r="B22" s="168">
        <v>309938.48901495402</v>
      </c>
      <c r="C22" s="115">
        <f t="shared" si="8"/>
        <v>1.0419686475674246</v>
      </c>
      <c r="D22" s="116">
        <f t="shared" si="9"/>
        <v>0.65261070059707282</v>
      </c>
      <c r="E22" s="84">
        <v>0.62632469999999996</v>
      </c>
      <c r="F22" s="117">
        <f t="shared" si="0"/>
        <v>4839.0651403004586</v>
      </c>
      <c r="G22" s="118">
        <f t="shared" si="1"/>
        <v>7414.9337972442117</v>
      </c>
      <c r="H22" s="118">
        <f t="shared" ca="1" si="2"/>
        <v>1.0040689479718441</v>
      </c>
      <c r="I22" s="117">
        <f t="shared" ca="1" si="3"/>
        <v>7.8264705761847067</v>
      </c>
      <c r="J22" s="179">
        <v>8.1999999999999993</v>
      </c>
      <c r="K22" s="198">
        <f t="shared" si="12"/>
        <v>269971.06917560752</v>
      </c>
      <c r="L22" s="341">
        <v>6949.1152413420596</v>
      </c>
      <c r="M22" s="344">
        <v>39967.419839346498</v>
      </c>
      <c r="N22" s="345">
        <v>21068.472141788701</v>
      </c>
      <c r="O22" s="345">
        <v>21889.621696529</v>
      </c>
      <c r="P22" s="345">
        <v>2895.2050402744399</v>
      </c>
      <c r="Q22" s="345">
        <v>9957.8196416088595</v>
      </c>
      <c r="R22" s="176">
        <v>28978.311682294501</v>
      </c>
      <c r="S22" s="345">
        <v>14742.1532684922</v>
      </c>
      <c r="T22" s="345">
        <v>108901.648187486</v>
      </c>
      <c r="U22" s="345">
        <v>54588.7222757911</v>
      </c>
      <c r="V22" s="176">
        <f t="shared" si="13"/>
        <v>178232.5237317693</v>
      </c>
      <c r="X22" s="30">
        <f t="shared" si="4"/>
        <v>1991</v>
      </c>
      <c r="Y22" s="31" t="s">
        <v>183</v>
      </c>
      <c r="Z22" s="31">
        <f t="shared" si="5"/>
        <v>4680.7423556025979</v>
      </c>
      <c r="AA22" s="230">
        <v>4416.8</v>
      </c>
      <c r="AB22" s="31"/>
      <c r="AC22" s="31">
        <f t="shared" si="6"/>
        <v>5186.2207636268831</v>
      </c>
      <c r="AD22" s="200">
        <v>4856.46</v>
      </c>
      <c r="AE22" s="32"/>
      <c r="AF22" s="200">
        <f t="shared" si="10"/>
        <v>9.7465655833514635</v>
      </c>
      <c r="AG22" s="32">
        <f t="shared" si="11"/>
        <v>9.0530962882428785</v>
      </c>
      <c r="AH22" s="33"/>
      <c r="AI22" s="33">
        <f t="shared" si="7"/>
        <v>3058.0538252974075</v>
      </c>
      <c r="AJ22" s="32">
        <v>2755.83</v>
      </c>
      <c r="AK22" s="32"/>
      <c r="AM22" s="22"/>
    </row>
    <row r="23" spans="1:39" x14ac:dyDescent="0.5">
      <c r="A23" s="11">
        <v>2008</v>
      </c>
      <c r="B23" s="168">
        <v>331080.19478682597</v>
      </c>
      <c r="C23" s="115">
        <f t="shared" si="8"/>
        <v>1.05141741133459</v>
      </c>
      <c r="D23" s="116">
        <f t="shared" si="9"/>
        <v>0.66123914367359304</v>
      </c>
      <c r="E23" s="84">
        <v>0.62890259999999998</v>
      </c>
      <c r="F23" s="117">
        <f t="shared" si="0"/>
        <v>5085.1487030196831</v>
      </c>
      <c r="G23" s="118">
        <f t="shared" si="1"/>
        <v>7690.3322370913074</v>
      </c>
      <c r="H23" s="118">
        <f t="shared" ca="1" si="2"/>
        <v>0.9965897238764988</v>
      </c>
      <c r="I23" s="117">
        <f t="shared" ca="1" si="3"/>
        <v>8.5130633481374058</v>
      </c>
      <c r="J23" s="179">
        <v>8.1999999999999993</v>
      </c>
      <c r="K23" s="198">
        <f t="shared" si="12"/>
        <v>286918.39196640317</v>
      </c>
      <c r="L23" s="341">
        <v>7100.9953167124104</v>
      </c>
      <c r="M23" s="344">
        <v>44161.802820422803</v>
      </c>
      <c r="N23" s="345">
        <v>21906.1952302592</v>
      </c>
      <c r="O23" s="345">
        <v>24205.720827271001</v>
      </c>
      <c r="P23" s="345">
        <v>3277.3586377854699</v>
      </c>
      <c r="Q23" s="345">
        <v>10615.3376188849</v>
      </c>
      <c r="R23" s="176">
        <v>32051.9015908535</v>
      </c>
      <c r="S23" s="345">
        <v>16553.097940358399</v>
      </c>
      <c r="T23" s="345">
        <v>113425.12845881601</v>
      </c>
      <c r="U23" s="345">
        <v>57782.656345462499</v>
      </c>
      <c r="V23" s="176">
        <f t="shared" si="13"/>
        <v>187760.88274463691</v>
      </c>
      <c r="X23" s="30">
        <f t="shared" si="4"/>
        <v>1991</v>
      </c>
      <c r="Y23" s="34" t="s">
        <v>184</v>
      </c>
      <c r="Z23" s="31">
        <f t="shared" si="5"/>
        <v>4709.3028533574179</v>
      </c>
      <c r="AA23" s="230">
        <v>4443.75</v>
      </c>
      <c r="AB23" s="34"/>
      <c r="AC23" s="31">
        <f t="shared" si="6"/>
        <v>5226.76898236953</v>
      </c>
      <c r="AD23" s="200">
        <v>4894.43</v>
      </c>
      <c r="AE23" s="32"/>
      <c r="AF23" s="200">
        <f t="shared" si="10"/>
        <v>9.9003061118175033</v>
      </c>
      <c r="AG23" s="32">
        <f t="shared" si="11"/>
        <v>9.2080180940375183</v>
      </c>
      <c r="AH23" s="33"/>
      <c r="AI23" s="33">
        <f t="shared" si="7"/>
        <v>3076.5408788273617</v>
      </c>
      <c r="AJ23" s="32">
        <v>2772.49</v>
      </c>
      <c r="AK23" s="32"/>
      <c r="AM23" s="22"/>
    </row>
    <row r="24" spans="1:39" x14ac:dyDescent="0.5">
      <c r="A24" s="11">
        <v>2009</v>
      </c>
      <c r="B24" s="168">
        <v>347218.06165299</v>
      </c>
      <c r="C24" s="115">
        <f t="shared" si="8"/>
        <v>1.0143456515971248</v>
      </c>
      <c r="D24" s="116">
        <f t="shared" si="9"/>
        <v>0.64060086715529974</v>
      </c>
      <c r="E24" s="84">
        <v>0.63154100000000002</v>
      </c>
      <c r="F24" s="117">
        <f t="shared" si="0"/>
        <v>4995.5827570184747</v>
      </c>
      <c r="G24" s="118">
        <f t="shared" si="1"/>
        <v>7798.2766074017891</v>
      </c>
      <c r="H24" s="118">
        <f t="shared" ca="1" si="2"/>
        <v>0.97623624622967953</v>
      </c>
      <c r="I24" s="117">
        <f t="shared" ca="1" si="3"/>
        <v>10.38151259611541</v>
      </c>
      <c r="J24" s="179">
        <v>8.1999999999999993</v>
      </c>
      <c r="K24" s="198">
        <f t="shared" si="12"/>
        <v>299267.77065996069</v>
      </c>
      <c r="L24" s="341">
        <v>7154.5862891241704</v>
      </c>
      <c r="M24" s="344">
        <v>47950.290993029303</v>
      </c>
      <c r="N24" s="345">
        <v>22371.0131934696</v>
      </c>
      <c r="O24" s="345">
        <v>26170.527986218702</v>
      </c>
      <c r="P24" s="345">
        <v>3623.7528447555901</v>
      </c>
      <c r="Q24" s="345">
        <v>11126.185526458999</v>
      </c>
      <c r="R24" s="176">
        <v>33922.425911709201</v>
      </c>
      <c r="S24" s="345">
        <v>17122.808429986799</v>
      </c>
      <c r="T24" s="345">
        <v>116816.60312160901</v>
      </c>
      <c r="U24" s="345">
        <v>60959.867356628703</v>
      </c>
      <c r="V24" s="176">
        <f t="shared" si="13"/>
        <v>194899.27890822451</v>
      </c>
      <c r="X24" s="30">
        <f t="shared" si="4"/>
        <v>1991</v>
      </c>
      <c r="Y24" s="31" t="s">
        <v>185</v>
      </c>
      <c r="Z24" s="31">
        <f t="shared" si="5"/>
        <v>4737.8951438741178</v>
      </c>
      <c r="AA24" s="230">
        <v>4470.7299999999996</v>
      </c>
      <c r="AB24" s="31"/>
      <c r="AC24" s="31">
        <f t="shared" si="6"/>
        <v>5263.2805335628673</v>
      </c>
      <c r="AD24" s="200">
        <v>4928.62</v>
      </c>
      <c r="AE24" s="32"/>
      <c r="AF24" s="200">
        <f t="shared" si="10"/>
        <v>9.9820898076489311</v>
      </c>
      <c r="AG24" s="32">
        <f t="shared" si="11"/>
        <v>9.2904301812677836</v>
      </c>
      <c r="AH24" s="33"/>
      <c r="AI24" s="33">
        <f t="shared" si="7"/>
        <v>3107.8445871154781</v>
      </c>
      <c r="AJ24" s="32">
        <v>2800.7</v>
      </c>
      <c r="AK24" s="32"/>
      <c r="AM24" s="22"/>
    </row>
    <row r="25" spans="1:39" x14ac:dyDescent="0.5">
      <c r="A25" s="11">
        <v>2010</v>
      </c>
      <c r="B25" s="168">
        <v>356338.73396736698</v>
      </c>
      <c r="C25" s="115">
        <f t="shared" si="8"/>
        <v>1.0167881755269113</v>
      </c>
      <c r="D25" s="116">
        <f t="shared" si="9"/>
        <v>0.64489068113189729</v>
      </c>
      <c r="E25" s="84">
        <v>0.63424290000000005</v>
      </c>
      <c r="F25" s="117">
        <f t="shared" si="0"/>
        <v>5155.0330490525239</v>
      </c>
      <c r="G25" s="118">
        <f t="shared" si="1"/>
        <v>7993.6541182523042</v>
      </c>
      <c r="H25" s="118">
        <f t="shared" ca="1" si="2"/>
        <v>0.99873029670036839</v>
      </c>
      <c r="I25" s="117">
        <f t="shared" ca="1" si="3"/>
        <v>8.316558762906185</v>
      </c>
      <c r="J25" s="179">
        <v>8.1999999999999993</v>
      </c>
      <c r="K25" s="198">
        <f t="shared" si="12"/>
        <v>303705.02978857019</v>
      </c>
      <c r="L25" s="341">
        <v>7050.5280822839204</v>
      </c>
      <c r="M25" s="344">
        <v>52633.704178796797</v>
      </c>
      <c r="N25" s="345">
        <v>21813.278343580401</v>
      </c>
      <c r="O25" s="345">
        <v>27128.307201667099</v>
      </c>
      <c r="P25" s="345">
        <v>3757.0849007714901</v>
      </c>
      <c r="Q25" s="345">
        <v>10957.8890912476</v>
      </c>
      <c r="R25" s="176">
        <v>35540.042675528697</v>
      </c>
      <c r="S25" s="345">
        <v>18020.296676199701</v>
      </c>
      <c r="T25" s="345">
        <v>116533.15890830501</v>
      </c>
      <c r="U25" s="345">
        <v>62904.443908986301</v>
      </c>
      <c r="V25" s="176">
        <f t="shared" si="13"/>
        <v>197457.89949349102</v>
      </c>
      <c r="X25" s="30">
        <f t="shared" si="4"/>
        <v>1991</v>
      </c>
      <c r="Y25" s="31" t="s">
        <v>186</v>
      </c>
      <c r="Z25" s="31">
        <f t="shared" si="5"/>
        <v>4772.5174615605738</v>
      </c>
      <c r="AA25" s="230">
        <v>4503.3999999999996</v>
      </c>
      <c r="AB25" s="31"/>
      <c r="AC25" s="31">
        <f t="shared" si="6"/>
        <v>5275.4439312841942</v>
      </c>
      <c r="AD25" s="200">
        <v>4940.01</v>
      </c>
      <c r="AE25" s="32"/>
      <c r="AF25" s="200">
        <f t="shared" si="10"/>
        <v>9.5333487811554374</v>
      </c>
      <c r="AG25" s="32">
        <f t="shared" si="11"/>
        <v>8.8382412181352006</v>
      </c>
      <c r="AH25" s="33"/>
      <c r="AI25" s="33">
        <f t="shared" si="7"/>
        <v>3129.3166450869444</v>
      </c>
      <c r="AJ25" s="32">
        <v>2820.05</v>
      </c>
      <c r="AK25" s="32"/>
      <c r="AM25" s="22"/>
    </row>
    <row r="26" spans="1:39" x14ac:dyDescent="0.5">
      <c r="A26" s="11">
        <v>2011</v>
      </c>
      <c r="B26" s="168">
        <v>378854.59008019703</v>
      </c>
      <c r="C26" s="115">
        <f t="shared" si="8"/>
        <v>1.0221015832131657</v>
      </c>
      <c r="D26" s="116">
        <f t="shared" si="9"/>
        <v>0.65108565879755231</v>
      </c>
      <c r="E26" s="84">
        <v>0.63700679999999998</v>
      </c>
      <c r="F26" s="117">
        <f t="shared" si="0"/>
        <v>5404.6199656486397</v>
      </c>
      <c r="G26" s="118">
        <f t="shared" si="1"/>
        <v>8300.9353571542033</v>
      </c>
      <c r="H26" s="118">
        <f t="shared" ca="1" si="2"/>
        <v>0.99869742614031465</v>
      </c>
      <c r="I26" s="117">
        <f t="shared" ca="1" si="3"/>
        <v>7.3208788541787975</v>
      </c>
      <c r="J26" s="179">
        <v>7.2</v>
      </c>
      <c r="K26" s="198">
        <f t="shared" si="12"/>
        <v>320226.97059383942</v>
      </c>
      <c r="L26" s="341">
        <v>7281.3701575600298</v>
      </c>
      <c r="M26" s="344">
        <v>58627.619486357602</v>
      </c>
      <c r="N26" s="345">
        <v>23262.662879628599</v>
      </c>
      <c r="O26" s="345">
        <v>28550.922551551201</v>
      </c>
      <c r="P26" s="345">
        <v>4259.0460203988796</v>
      </c>
      <c r="Q26" s="345">
        <v>12003.952911537401</v>
      </c>
      <c r="R26" s="176">
        <v>38280.562824094501</v>
      </c>
      <c r="S26" s="345">
        <v>19497.6100482888</v>
      </c>
      <c r="T26" s="345">
        <v>120347.01202954201</v>
      </c>
      <c r="U26" s="345">
        <v>66743.831171237296</v>
      </c>
      <c r="V26" s="176">
        <f t="shared" si="13"/>
        <v>206588.45324906809</v>
      </c>
      <c r="X26" s="30">
        <f t="shared" si="4"/>
        <v>1991</v>
      </c>
      <c r="Y26" s="31" t="s">
        <v>187</v>
      </c>
      <c r="Z26" s="31">
        <f t="shared" si="5"/>
        <v>4831.0585337674856</v>
      </c>
      <c r="AA26" s="230">
        <v>4558.6400000000003</v>
      </c>
      <c r="AB26" s="31"/>
      <c r="AC26" s="31">
        <f t="shared" si="6"/>
        <v>5298.1902325541014</v>
      </c>
      <c r="AD26" s="200">
        <v>4961.3100000000004</v>
      </c>
      <c r="AE26" s="32"/>
      <c r="AF26" s="200">
        <f t="shared" si="10"/>
        <v>8.8168162765538405</v>
      </c>
      <c r="AG26" s="32">
        <f t="shared" si="11"/>
        <v>8.1162031802084584</v>
      </c>
      <c r="AH26" s="33"/>
      <c r="AI26" s="33">
        <f t="shared" si="7"/>
        <v>3175.1902821174554</v>
      </c>
      <c r="AJ26" s="32">
        <v>2861.39</v>
      </c>
      <c r="AK26" s="32"/>
      <c r="AM26" s="22"/>
    </row>
    <row r="27" spans="1:39" x14ac:dyDescent="0.5">
      <c r="A27" s="11">
        <v>2012</v>
      </c>
      <c r="B27" s="168">
        <v>404264.344169939</v>
      </c>
      <c r="C27" s="115">
        <f t="shared" si="8"/>
        <v>1.0461876753276536</v>
      </c>
      <c r="D27" s="116">
        <f t="shared" si="9"/>
        <v>0.66938801433710693</v>
      </c>
      <c r="E27" s="84">
        <v>0.6398355</v>
      </c>
      <c r="F27" s="117">
        <f t="shared" si="0"/>
        <v>5641.9584053374338</v>
      </c>
      <c r="G27" s="118">
        <f t="shared" si="1"/>
        <v>8428.5321584741087</v>
      </c>
      <c r="H27" s="118">
        <f t="shared" ca="1" si="2"/>
        <v>1.0066531649077346</v>
      </c>
      <c r="I27" s="117">
        <f t="shared" ca="1" si="3"/>
        <v>6.5825862965622264</v>
      </c>
      <c r="J27" s="179">
        <v>7.2</v>
      </c>
      <c r="K27" s="198">
        <f t="shared" si="12"/>
        <v>336439.59437507548</v>
      </c>
      <c r="L27" s="341">
        <v>7488.5321687997102</v>
      </c>
      <c r="M27" s="344">
        <v>67824.749794863499</v>
      </c>
      <c r="N27" s="345">
        <v>24231.098300068199</v>
      </c>
      <c r="O27" s="345">
        <v>30072.114659179999</v>
      </c>
      <c r="P27" s="345">
        <v>4619.2146537723202</v>
      </c>
      <c r="Q27" s="345">
        <v>12998.216138448901</v>
      </c>
      <c r="R27" s="176">
        <v>41768.9130843163</v>
      </c>
      <c r="S27" s="345">
        <v>20336.629376112502</v>
      </c>
      <c r="T27" s="345">
        <v>124608.36756456499</v>
      </c>
      <c r="U27" s="345">
        <v>70316.508429813199</v>
      </c>
      <c r="V27" s="176">
        <f t="shared" si="13"/>
        <v>215261.50537049069</v>
      </c>
      <c r="X27" s="30">
        <f t="shared" si="4"/>
        <v>1991</v>
      </c>
      <c r="Y27" s="31" t="s">
        <v>188</v>
      </c>
      <c r="Z27" s="31">
        <f t="shared" si="5"/>
        <v>4907.3823574521657</v>
      </c>
      <c r="AA27" s="230">
        <v>4630.66</v>
      </c>
      <c r="AB27" s="31"/>
      <c r="AC27" s="31">
        <f t="shared" si="6"/>
        <v>5322.2927686884577</v>
      </c>
      <c r="AD27" s="200">
        <v>4983.88</v>
      </c>
      <c r="AE27" s="32"/>
      <c r="AF27" s="200">
        <f t="shared" si="10"/>
        <v>7.7957081518936437</v>
      </c>
      <c r="AG27" s="32">
        <f t="shared" si="11"/>
        <v>7.0872492917165015</v>
      </c>
      <c r="AH27" s="33"/>
      <c r="AI27" s="33">
        <f t="shared" si="7"/>
        <v>3244.555571202538</v>
      </c>
      <c r="AJ27" s="32">
        <v>2923.9</v>
      </c>
      <c r="AK27" s="32"/>
      <c r="AM27" s="22"/>
    </row>
    <row r="28" spans="1:39" x14ac:dyDescent="0.5">
      <c r="A28" s="11">
        <v>2013</v>
      </c>
      <c r="B28" s="168">
        <v>427223.78480914503</v>
      </c>
      <c r="C28" s="115">
        <f t="shared" si="8"/>
        <v>1.0489476189168214</v>
      </c>
      <c r="D28" s="116">
        <f t="shared" si="9"/>
        <v>0.6741876905268851</v>
      </c>
      <c r="E28" s="84">
        <v>0.64272770000000001</v>
      </c>
      <c r="F28" s="117">
        <f t="shared" si="0"/>
        <v>5772.523181751395</v>
      </c>
      <c r="G28" s="118">
        <f t="shared" si="1"/>
        <v>8562.190118363189</v>
      </c>
      <c r="H28" s="118">
        <f t="shared" ca="1" si="2"/>
        <v>1.0115436706175767</v>
      </c>
      <c r="I28" s="117">
        <f t="shared" ca="1" si="3"/>
        <v>6.1287473666888959</v>
      </c>
      <c r="J28" s="179">
        <v>7.2</v>
      </c>
      <c r="K28" s="198">
        <f t="shared" si="12"/>
        <v>351685.35827156249</v>
      </c>
      <c r="L28" s="341">
        <v>7654.1330460933495</v>
      </c>
      <c r="M28" s="344">
        <v>75538.426537582505</v>
      </c>
      <c r="N28" s="345">
        <v>25284.191970541699</v>
      </c>
      <c r="O28" s="345">
        <v>31202.675372033402</v>
      </c>
      <c r="P28" s="345">
        <v>5571.1393204981396</v>
      </c>
      <c r="Q28" s="345">
        <v>14181.2732244566</v>
      </c>
      <c r="R28" s="176">
        <v>43766.444261080498</v>
      </c>
      <c r="S28" s="345">
        <v>21850.498859250602</v>
      </c>
      <c r="T28" s="345">
        <v>128654.94119625801</v>
      </c>
      <c r="U28" s="345">
        <v>73520.061021350295</v>
      </c>
      <c r="V28" s="176">
        <f t="shared" si="13"/>
        <v>224025.5010768589</v>
      </c>
      <c r="X28" s="30">
        <f t="shared" si="4"/>
        <v>1991</v>
      </c>
      <c r="Y28" s="31" t="s">
        <v>189</v>
      </c>
      <c r="Z28" s="31">
        <f t="shared" si="5"/>
        <v>4958.038824713035</v>
      </c>
      <c r="AA28" s="230">
        <v>4678.46</v>
      </c>
      <c r="AB28" s="31"/>
      <c r="AC28" s="31">
        <f t="shared" si="6"/>
        <v>5357.8538875752147</v>
      </c>
      <c r="AD28" s="200">
        <v>5017.18</v>
      </c>
      <c r="AE28" s="32"/>
      <c r="AF28" s="200">
        <f t="shared" si="10"/>
        <v>7.4622240779903537</v>
      </c>
      <c r="AG28" s="32">
        <f t="shared" si="11"/>
        <v>6.7512028669491686</v>
      </c>
      <c r="AH28" s="33"/>
      <c r="AI28" s="33">
        <f t="shared" si="7"/>
        <v>3291.8606787644808</v>
      </c>
      <c r="AJ28" s="32">
        <v>2966.53</v>
      </c>
      <c r="AK28" s="32"/>
      <c r="AM28" s="22"/>
    </row>
    <row r="29" spans="1:39" x14ac:dyDescent="0.5">
      <c r="A29" s="11">
        <v>2014</v>
      </c>
      <c r="B29" s="168">
        <v>448283.71333937999</v>
      </c>
      <c r="C29" s="115">
        <f t="shared" si="8"/>
        <v>1.0317951885550363</v>
      </c>
      <c r="D29" s="116">
        <f t="shared" si="9"/>
        <v>0.66621591447638484</v>
      </c>
      <c r="E29" s="84">
        <v>0.64568619999999999</v>
      </c>
      <c r="F29" s="117">
        <f t="shared" si="0"/>
        <v>5807.5021382376171</v>
      </c>
      <c r="G29" s="118">
        <f t="shared" si="1"/>
        <v>8717.1471170904824</v>
      </c>
      <c r="H29" s="118">
        <f t="shared" ca="1" si="2"/>
        <v>1.0083878441624603</v>
      </c>
      <c r="I29" s="117">
        <f t="shared" ca="1" si="3"/>
        <v>6.4216080617236839</v>
      </c>
      <c r="J29" s="179">
        <v>7.2</v>
      </c>
      <c r="K29" s="198">
        <f t="shared" si="12"/>
        <v>365730.03114541428</v>
      </c>
      <c r="L29" s="341">
        <v>7850.19732899882</v>
      </c>
      <c r="M29" s="344">
        <v>82553.682193965695</v>
      </c>
      <c r="N29" s="345">
        <v>26209.5360023721</v>
      </c>
      <c r="O29" s="345">
        <v>32754.3626753153</v>
      </c>
      <c r="P29" s="345">
        <v>6046.07200355431</v>
      </c>
      <c r="Q29" s="345">
        <v>15159.1092661982</v>
      </c>
      <c r="R29" s="176">
        <v>45632.0305156338</v>
      </c>
      <c r="S29" s="345">
        <v>23301.988871024801</v>
      </c>
      <c r="T29" s="345">
        <v>132338.58027915601</v>
      </c>
      <c r="U29" s="345">
        <v>76438.154203160593</v>
      </c>
      <c r="V29" s="176">
        <f t="shared" si="13"/>
        <v>232078.7233533414</v>
      </c>
      <c r="X29" s="30">
        <f t="shared" si="4"/>
        <v>1992</v>
      </c>
      <c r="Y29" s="31" t="s">
        <v>178</v>
      </c>
      <c r="Z29" s="31">
        <f t="shared" si="5"/>
        <v>4985.9846624048578</v>
      </c>
      <c r="AA29" s="230">
        <v>4704.83</v>
      </c>
      <c r="AB29" s="31"/>
      <c r="AC29" s="31">
        <f t="shared" si="6"/>
        <v>5381.6040162251074</v>
      </c>
      <c r="AD29" s="200">
        <v>5039.42</v>
      </c>
      <c r="AE29" s="32"/>
      <c r="AF29" s="200">
        <f t="shared" si="10"/>
        <v>7.351327831395416</v>
      </c>
      <c r="AG29" s="32">
        <f t="shared" si="11"/>
        <v>6.6394545404034666</v>
      </c>
      <c r="AH29" s="33"/>
      <c r="AI29" s="33">
        <f t="shared" si="7"/>
        <v>3309.4489019607454</v>
      </c>
      <c r="AJ29" s="32">
        <v>2982.38</v>
      </c>
      <c r="AK29" s="32"/>
      <c r="AM29" s="22"/>
    </row>
    <row r="30" spans="1:39" x14ac:dyDescent="0.5">
      <c r="A30" s="11">
        <v>2015</v>
      </c>
      <c r="B30" s="168">
        <v>468350.09826492798</v>
      </c>
      <c r="C30" s="115">
        <f t="shared" si="8"/>
        <v>1.0319806501004796</v>
      </c>
      <c r="D30" s="116">
        <f t="shared" si="9"/>
        <v>0.66945823148798222</v>
      </c>
      <c r="E30" s="84">
        <v>0.64871199999999996</v>
      </c>
      <c r="F30" s="117">
        <f t="shared" si="0"/>
        <v>5927.0776815031541</v>
      </c>
      <c r="G30" s="118">
        <f t="shared" si="1"/>
        <v>8853.5436607138854</v>
      </c>
      <c r="H30" s="118">
        <f t="shared" ca="1" si="2"/>
        <v>1.0089585787762683</v>
      </c>
      <c r="I30" s="117">
        <f t="shared" ca="1" si="3"/>
        <v>6.3686438895623212</v>
      </c>
      <c r="J30" s="179">
        <v>7.2</v>
      </c>
      <c r="K30" s="198">
        <f t="shared" si="12"/>
        <v>381298.17084408714</v>
      </c>
      <c r="L30" s="341">
        <v>7973.6795917264699</v>
      </c>
      <c r="M30" s="344">
        <v>87051.927420840802</v>
      </c>
      <c r="N30" s="345">
        <v>27146.205197498799</v>
      </c>
      <c r="O30" s="345">
        <v>35826.2916820303</v>
      </c>
      <c r="P30" s="345">
        <v>6261.8630759522903</v>
      </c>
      <c r="Q30" s="345">
        <v>16190.731595450299</v>
      </c>
      <c r="R30" s="176">
        <v>47382.2435867159</v>
      </c>
      <c r="S30" s="345">
        <v>24251.491740521</v>
      </c>
      <c r="T30" s="345">
        <v>136375.42395601101</v>
      </c>
      <c r="U30" s="345">
        <v>79890.240418181696</v>
      </c>
      <c r="V30" s="176">
        <f t="shared" si="13"/>
        <v>240517.1561147137</v>
      </c>
      <c r="X30" s="30">
        <f t="shared" si="4"/>
        <v>1992</v>
      </c>
      <c r="Y30" s="31" t="s">
        <v>179</v>
      </c>
      <c r="Z30" s="31">
        <f t="shared" si="5"/>
        <v>4977.1886649516091</v>
      </c>
      <c r="AA30" s="230">
        <v>4696.53</v>
      </c>
      <c r="AB30" s="31"/>
      <c r="AC30" s="31">
        <f t="shared" si="6"/>
        <v>5379.0090156576944</v>
      </c>
      <c r="AD30" s="200">
        <v>5036.99</v>
      </c>
      <c r="AE30" s="32"/>
      <c r="AF30" s="200">
        <f t="shared" si="10"/>
        <v>7.4701557394016511</v>
      </c>
      <c r="AG30" s="32">
        <f t="shared" si="11"/>
        <v>6.7591954718988934</v>
      </c>
      <c r="AH30" s="33"/>
      <c r="AI30" s="33">
        <f t="shared" si="7"/>
        <v>3283.7268190781315</v>
      </c>
      <c r="AJ30" s="32">
        <v>2959.2</v>
      </c>
      <c r="AK30" s="32"/>
      <c r="AM30" s="22"/>
    </row>
    <row r="31" spans="1:39" x14ac:dyDescent="0.5">
      <c r="A31" s="11">
        <v>2016</v>
      </c>
      <c r="B31" s="168">
        <v>486461.20720916003</v>
      </c>
      <c r="C31" s="115">
        <f t="shared" si="8"/>
        <v>1.0124907655472384</v>
      </c>
      <c r="D31" s="116">
        <f t="shared" si="9"/>
        <v>0.6599450247013694</v>
      </c>
      <c r="E31" s="84">
        <v>0.65180349999999998</v>
      </c>
      <c r="F31" s="117">
        <f t="shared" si="0"/>
        <v>5939.7218398829273</v>
      </c>
      <c r="G31" s="118">
        <f t="shared" si="1"/>
        <v>9000.328235781004</v>
      </c>
      <c r="H31" s="118">
        <f t="shared" ca="1" si="2"/>
        <v>1.005559131617185</v>
      </c>
      <c r="I31" s="117">
        <f t="shared" ca="1" si="3"/>
        <v>6.6841125859252273</v>
      </c>
      <c r="J31" s="179">
        <v>7.2</v>
      </c>
      <c r="K31" s="198">
        <f t="shared" si="12"/>
        <v>396410.58392039232</v>
      </c>
      <c r="L31" s="341">
        <v>8267.5185761335597</v>
      </c>
      <c r="M31" s="344">
        <v>90050.623288767703</v>
      </c>
      <c r="N31" s="345">
        <v>28367.778561734402</v>
      </c>
      <c r="O31" s="345">
        <v>38244.036875986501</v>
      </c>
      <c r="P31" s="345">
        <v>6413.5020323653498</v>
      </c>
      <c r="Q31" s="345">
        <v>16962.722817988299</v>
      </c>
      <c r="R31" s="176">
        <v>49152.288683164399</v>
      </c>
      <c r="S31" s="345">
        <v>25136.4380370898</v>
      </c>
      <c r="T31" s="345">
        <v>140626.48018298799</v>
      </c>
      <c r="U31" s="345">
        <v>83239.818152942404</v>
      </c>
      <c r="V31" s="176">
        <f t="shared" si="13"/>
        <v>249002.73637302019</v>
      </c>
      <c r="X31" s="30">
        <f t="shared" si="4"/>
        <v>1992</v>
      </c>
      <c r="Y31" s="31" t="s">
        <v>180</v>
      </c>
      <c r="Z31" s="31">
        <f t="shared" si="5"/>
        <v>4974.1683525730859</v>
      </c>
      <c r="AA31" s="230">
        <v>4693.68</v>
      </c>
      <c r="AB31" s="31"/>
      <c r="AC31" s="31">
        <f t="shared" si="6"/>
        <v>5354.2550596278161</v>
      </c>
      <c r="AD31" s="200">
        <v>5013.8100000000004</v>
      </c>
      <c r="AE31" s="32"/>
      <c r="AF31" s="200">
        <f t="shared" si="10"/>
        <v>7.0987785008723598</v>
      </c>
      <c r="AG31" s="32">
        <f t="shared" si="11"/>
        <v>6.3849647274228598</v>
      </c>
      <c r="AH31" s="33"/>
      <c r="AI31" s="33">
        <f t="shared" si="7"/>
        <v>3296.1661870295593</v>
      </c>
      <c r="AJ31" s="32">
        <v>2970.41</v>
      </c>
      <c r="AK31" s="32"/>
      <c r="AM31" s="22"/>
    </row>
    <row r="32" spans="1:39" x14ac:dyDescent="0.5">
      <c r="A32" s="11">
        <v>2017</v>
      </c>
      <c r="B32" s="168">
        <v>502352.33700147399</v>
      </c>
      <c r="C32" s="115">
        <f t="shared" si="8"/>
        <v>0.99539079420469989</v>
      </c>
      <c r="D32" s="116">
        <f t="shared" si="9"/>
        <v>0.65194503659640768</v>
      </c>
      <c r="E32" s="84">
        <v>0.65496390000000004</v>
      </c>
      <c r="F32" s="117">
        <f t="shared" si="0"/>
        <v>6024.0594290725539</v>
      </c>
      <c r="G32" s="118">
        <f t="shared" si="1"/>
        <v>9240.1338930689653</v>
      </c>
      <c r="H32" s="118">
        <f t="shared" ca="1" si="2"/>
        <v>1.0024472013414187</v>
      </c>
      <c r="I32" s="117">
        <f t="shared" ca="1" si="3"/>
        <v>6.9728997155163457</v>
      </c>
      <c r="J32" s="179">
        <v>7.2</v>
      </c>
      <c r="K32" s="198">
        <f t="shared" si="12"/>
        <v>409336.62797183619</v>
      </c>
      <c r="L32" s="341">
        <v>8548.6362445813702</v>
      </c>
      <c r="M32" s="345">
        <v>93015.709029637801</v>
      </c>
      <c r="N32" s="345">
        <v>29516.073181743101</v>
      </c>
      <c r="O32" s="345">
        <v>40142.213167400303</v>
      </c>
      <c r="P32" s="345">
        <v>6672.5613632659397</v>
      </c>
      <c r="Q32" s="345">
        <v>18107.044956354399</v>
      </c>
      <c r="R32" s="176">
        <v>49629.122030027502</v>
      </c>
      <c r="S32" s="345">
        <v>26159.209066973199</v>
      </c>
      <c r="T32" s="345">
        <v>144100.39586919299</v>
      </c>
      <c r="U32" s="345">
        <v>86461.372092297504</v>
      </c>
      <c r="V32" s="176">
        <f t="shared" si="13"/>
        <v>256720.97702846368</v>
      </c>
      <c r="X32" s="30">
        <f t="shared" si="4"/>
        <v>1992</v>
      </c>
      <c r="Y32" s="31" t="s">
        <v>181</v>
      </c>
      <c r="Z32" s="31">
        <f t="shared" si="5"/>
        <v>4946.7523942459165</v>
      </c>
      <c r="AA32" s="230">
        <v>4667.8100000000004</v>
      </c>
      <c r="AB32" s="31"/>
      <c r="AC32" s="31">
        <f t="shared" si="6"/>
        <v>5323.3286331124873</v>
      </c>
      <c r="AD32" s="200">
        <v>4984.8500000000004</v>
      </c>
      <c r="AE32" s="32"/>
      <c r="AF32" s="200">
        <f t="shared" si="10"/>
        <v>7.0740746029499091</v>
      </c>
      <c r="AG32" s="32">
        <f t="shared" si="11"/>
        <v>6.3600710151759827</v>
      </c>
      <c r="AH32" s="33"/>
      <c r="AI32" s="33">
        <f t="shared" si="7"/>
        <v>3276.0035362108752</v>
      </c>
      <c r="AJ32" s="32">
        <v>2952.24</v>
      </c>
      <c r="AK32" s="32"/>
      <c r="AM32" s="22"/>
    </row>
    <row r="33" spans="1:39" x14ac:dyDescent="0.5">
      <c r="A33" s="11">
        <v>2018</v>
      </c>
      <c r="B33" s="168">
        <v>520029.39804701402</v>
      </c>
      <c r="C33" s="115">
        <f t="shared" si="8"/>
        <v>0.99284972074281597</v>
      </c>
      <c r="D33" s="116">
        <f t="shared" si="9"/>
        <v>0.65348534625526722</v>
      </c>
      <c r="E33" s="84">
        <v>0.65819159999999999</v>
      </c>
      <c r="F33" s="117">
        <f t="shared" si="0"/>
        <v>6196.9820671310126</v>
      </c>
      <c r="G33" s="118">
        <f t="shared" si="1"/>
        <v>9482.9702037577463</v>
      </c>
      <c r="H33" s="119">
        <f ca="1">+(1-I33/100)/(1-J33/100)</f>
        <v>0.99827856893358002</v>
      </c>
      <c r="I33" s="117">
        <f t="shared" ca="1" si="3"/>
        <v>7.3597488029637859</v>
      </c>
      <c r="J33" s="179">
        <v>7.2</v>
      </c>
      <c r="K33" s="198">
        <f t="shared" si="12"/>
        <v>423582.42278996861</v>
      </c>
      <c r="L33" s="341">
        <v>8862.8551913891497</v>
      </c>
      <c r="M33" s="345">
        <v>96446.9752570454</v>
      </c>
      <c r="N33" s="345">
        <v>31151.705598382901</v>
      </c>
      <c r="O33" s="345">
        <v>42651.524610177403</v>
      </c>
      <c r="P33" s="345">
        <v>7030.7159078578297</v>
      </c>
      <c r="Q33" s="345">
        <v>19307.373348280202</v>
      </c>
      <c r="R33" s="176">
        <v>50498.823053464599</v>
      </c>
      <c r="S33" s="345">
        <v>27179.5542597571</v>
      </c>
      <c r="T33" s="345">
        <v>147985.232266381</v>
      </c>
      <c r="U33" s="345">
        <v>88914.638554278907</v>
      </c>
      <c r="V33" s="176">
        <f t="shared" si="13"/>
        <v>264079.42508041702</v>
      </c>
      <c r="X33" s="30">
        <f t="shared" si="4"/>
        <v>1992</v>
      </c>
      <c r="Y33" s="31" t="s">
        <v>182</v>
      </c>
      <c r="Z33" s="31">
        <f t="shared" si="5"/>
        <v>4920.5339632828645</v>
      </c>
      <c r="AA33" s="230">
        <v>4643.07</v>
      </c>
      <c r="AB33" s="31"/>
      <c r="AC33" s="31">
        <f t="shared" si="6"/>
        <v>5311.101161303076</v>
      </c>
      <c r="AD33" s="200">
        <v>4973.3999999999996</v>
      </c>
      <c r="AE33" s="32"/>
      <c r="AF33" s="200">
        <f t="shared" si="10"/>
        <v>7.3537894714923109</v>
      </c>
      <c r="AG33" s="32">
        <f t="shared" si="11"/>
        <v>6.6419350947038218</v>
      </c>
      <c r="AH33" s="33"/>
      <c r="AI33" s="33">
        <f t="shared" si="7"/>
        <v>3262.8983680122701</v>
      </c>
      <c r="AJ33" s="32">
        <v>2940.43</v>
      </c>
      <c r="AK33" s="32"/>
      <c r="AM33" s="22"/>
    </row>
    <row r="34" spans="1:39" x14ac:dyDescent="0.5">
      <c r="A34" s="11">
        <v>2019</v>
      </c>
      <c r="B34" s="168">
        <v>537999.76615864201</v>
      </c>
      <c r="C34" s="115">
        <f t="shared" si="8"/>
        <v>0.99073582223457413</v>
      </c>
      <c r="D34" s="116">
        <f t="shared" si="9"/>
        <v>0.65530755296097354</v>
      </c>
      <c r="E34" s="84">
        <f>+E33*(E33/E32)</f>
        <v>0.66143520629237729</v>
      </c>
      <c r="F34" s="117">
        <f t="shared" si="0"/>
        <v>6336.6505919394558</v>
      </c>
      <c r="G34" s="118">
        <f t="shared" si="1"/>
        <v>9669.7353224567996</v>
      </c>
      <c r="H34" s="119">
        <f ca="1">+(1-I34/100)/(1-J34/100)</f>
        <v>0.99953451360856793</v>
      </c>
      <c r="I34" s="117">
        <f t="shared" ca="1" si="3"/>
        <v>7.2431971371249046</v>
      </c>
      <c r="J34" s="179">
        <v>7.2</v>
      </c>
      <c r="K34" s="198">
        <f t="shared" si="12"/>
        <v>436732.41434688901</v>
      </c>
      <c r="L34" s="341">
        <v>9060.0871089327902</v>
      </c>
      <c r="M34" s="345">
        <v>101267.351811753</v>
      </c>
      <c r="N34" s="345">
        <v>33338.368858383001</v>
      </c>
      <c r="O34" s="345">
        <v>44312.053458503797</v>
      </c>
      <c r="P34" s="345">
        <v>7582.8363687450201</v>
      </c>
      <c r="Q34" s="345">
        <v>19968.159734655699</v>
      </c>
      <c r="R34" s="176">
        <v>50822.4629887806</v>
      </c>
      <c r="S34" s="345">
        <v>28427.950040713698</v>
      </c>
      <c r="T34" s="345">
        <v>151942.95034831099</v>
      </c>
      <c r="U34" s="345">
        <v>91277.545439863694</v>
      </c>
      <c r="V34" s="176">
        <f t="shared" si="13"/>
        <v>271648.44582888839</v>
      </c>
      <c r="X34" s="30">
        <f t="shared" si="4"/>
        <v>1992</v>
      </c>
      <c r="Y34" s="31" t="s">
        <v>183</v>
      </c>
      <c r="Z34" s="31">
        <f t="shared" si="5"/>
        <v>4908.8554220859032</v>
      </c>
      <c r="AA34" s="230">
        <v>4632.05</v>
      </c>
      <c r="AB34" s="31"/>
      <c r="AC34" s="31">
        <f t="shared" si="6"/>
        <v>5312.7457295639042</v>
      </c>
      <c r="AD34" s="200">
        <v>4974.9399999999996</v>
      </c>
      <c r="AE34" s="32"/>
      <c r="AF34" s="200">
        <f t="shared" si="10"/>
        <v>7.6022894382177464</v>
      </c>
      <c r="AG34" s="32">
        <f t="shared" si="11"/>
        <v>6.8923444302845809</v>
      </c>
      <c r="AH34" s="33"/>
      <c r="AI34" s="33">
        <f t="shared" si="7"/>
        <v>3239.0738158341119</v>
      </c>
      <c r="AJ34" s="32">
        <v>2918.96</v>
      </c>
      <c r="AK34" s="32"/>
      <c r="AM34" s="22"/>
    </row>
    <row r="35" spans="1:39" x14ac:dyDescent="0.5">
      <c r="A35" s="11">
        <v>2020</v>
      </c>
      <c r="B35" s="168">
        <v>551170.87068743305</v>
      </c>
      <c r="C35" s="115">
        <f>+D35/E35</f>
        <v>0.99869931720489402</v>
      </c>
      <c r="D35" s="116">
        <f>+F35/G35</f>
        <v>0.66383024017746317</v>
      </c>
      <c r="E35" s="84">
        <f>+E34*(E34/E33)</f>
        <v>0.66469479726426128</v>
      </c>
      <c r="F35" s="117">
        <f t="shared" si="0"/>
        <v>5835.5082118054779</v>
      </c>
      <c r="G35" s="118">
        <f t="shared" si="1"/>
        <v>8790.6634235967595</v>
      </c>
      <c r="H35" s="119">
        <f ca="1">+(1-I35/100)/(1-J35/100)</f>
        <v>0.96115195185344027</v>
      </c>
      <c r="I35" s="117">
        <f t="shared" ca="1" si="3"/>
        <v>10.805098868000748</v>
      </c>
      <c r="J35" s="179">
        <v>7.2</v>
      </c>
      <c r="K35" s="198">
        <f t="shared" si="12"/>
        <v>447689.96103078208</v>
      </c>
      <c r="L35" s="341">
        <v>9157.2571474980105</v>
      </c>
      <c r="M35" s="345">
        <v>103480.909656651</v>
      </c>
      <c r="N35" s="345">
        <v>35687.185880954799</v>
      </c>
      <c r="O35" s="345">
        <v>47005.193422889002</v>
      </c>
      <c r="P35" s="345">
        <v>7588.2349059251601</v>
      </c>
      <c r="Q35" s="345">
        <v>21016.485441931</v>
      </c>
      <c r="R35" s="176">
        <v>50788.543069255902</v>
      </c>
      <c r="S35" s="345">
        <v>28572.091374290001</v>
      </c>
      <c r="T35" s="345">
        <v>154676.49865768501</v>
      </c>
      <c r="U35" s="345">
        <v>93198.471130353195</v>
      </c>
      <c r="V35" s="176">
        <f t="shared" si="13"/>
        <v>276447.06116232823</v>
      </c>
      <c r="X35" s="30">
        <f t="shared" si="4"/>
        <v>1992</v>
      </c>
      <c r="Y35" s="34" t="s">
        <v>184</v>
      </c>
      <c r="Z35" s="31">
        <f t="shared" si="5"/>
        <v>4935.9852455561586</v>
      </c>
      <c r="AA35" s="230">
        <v>4657.6499999999996</v>
      </c>
      <c r="AB35" s="34"/>
      <c r="AC35" s="31">
        <f t="shared" si="6"/>
        <v>5353.7211088937811</v>
      </c>
      <c r="AD35" s="200">
        <v>5013.3100000000004</v>
      </c>
      <c r="AE35" s="32"/>
      <c r="AF35" s="200">
        <f t="shared" si="10"/>
        <v>7.8027199183697826</v>
      </c>
      <c r="AG35" s="32">
        <f t="shared" si="11"/>
        <v>7.0943149336466504</v>
      </c>
      <c r="AH35" s="33"/>
      <c r="AI35" s="33">
        <f t="shared" si="7"/>
        <v>3247.773605730561</v>
      </c>
      <c r="AJ35" s="32">
        <v>2926.8</v>
      </c>
      <c r="AK35" s="32"/>
      <c r="AM35" s="22"/>
    </row>
    <row r="36" spans="1:39" ht="16.5" thickBot="1" x14ac:dyDescent="0.55000000000000004">
      <c r="A36" s="11">
        <v>2021</v>
      </c>
      <c r="B36" s="168">
        <v>569773.45857780299</v>
      </c>
      <c r="C36" s="115">
        <f>+D36/E36</f>
        <v>0.99161138852662656</v>
      </c>
      <c r="D36" s="116">
        <f>+F36/G36</f>
        <v>0.66236710709416402</v>
      </c>
      <c r="E36" s="84">
        <f>+E35*(E35/E34)</f>
        <v>0.66797045168907743</v>
      </c>
      <c r="F36" s="117">
        <f t="shared" si="0"/>
        <v>6035.2094317204346</v>
      </c>
      <c r="G36" s="118">
        <f t="shared" si="1"/>
        <v>9111.5778049383898</v>
      </c>
      <c r="H36" s="119">
        <f ca="1">+(1-I36/100)/(1-J36/100)</f>
        <v>0.9820505010719931</v>
      </c>
      <c r="I36" s="117">
        <f t="shared" ca="1" si="3"/>
        <v>8.8657135005190479</v>
      </c>
      <c r="J36" s="179">
        <v>7.2</v>
      </c>
      <c r="K36" s="199">
        <f t="shared" si="12"/>
        <v>463015.12766989699</v>
      </c>
      <c r="L36" s="342">
        <v>9352.6008301491202</v>
      </c>
      <c r="M36" s="192">
        <v>106758.330907906</v>
      </c>
      <c r="N36" s="192">
        <v>37843.7877918534</v>
      </c>
      <c r="O36" s="192">
        <v>50374.9369293126</v>
      </c>
      <c r="P36" s="192">
        <v>7771.0225050932304</v>
      </c>
      <c r="Q36" s="192">
        <v>22293.1108053846</v>
      </c>
      <c r="R36" s="194">
        <v>51949.1817137994</v>
      </c>
      <c r="S36" s="192">
        <v>29500.430788974802</v>
      </c>
      <c r="T36" s="192">
        <v>158042.15819888801</v>
      </c>
      <c r="U36" s="192">
        <v>95887.898106441498</v>
      </c>
      <c r="V36" s="194">
        <f>+U36+T36+U36</f>
        <v>349817.95441177097</v>
      </c>
      <c r="X36" s="30">
        <f t="shared" si="4"/>
        <v>1992</v>
      </c>
      <c r="Y36" s="31" t="s">
        <v>185</v>
      </c>
      <c r="Z36" s="31">
        <f t="shared" si="5"/>
        <v>4957.5725308721394</v>
      </c>
      <c r="AA36" s="230">
        <v>4678.0200000000004</v>
      </c>
      <c r="AB36" s="31"/>
      <c r="AC36" s="31">
        <f t="shared" si="6"/>
        <v>5376.4460521343262</v>
      </c>
      <c r="AD36" s="200">
        <v>5034.59</v>
      </c>
      <c r="AE36" s="32"/>
      <c r="AF36" s="200">
        <f t="shared" si="10"/>
        <v>7.79089973563305</v>
      </c>
      <c r="AG36" s="32">
        <f t="shared" si="11"/>
        <v>7.0824039296149222</v>
      </c>
      <c r="AH36" s="33"/>
      <c r="AI36" s="33">
        <f t="shared" si="7"/>
        <v>3254.9864417416479</v>
      </c>
      <c r="AJ36" s="32">
        <v>2933.3</v>
      </c>
      <c r="AK36" s="32"/>
      <c r="AM36" s="22"/>
    </row>
    <row r="37" spans="1:39" x14ac:dyDescent="0.5">
      <c r="A37" s="11">
        <v>2022</v>
      </c>
      <c r="B37" s="168">
        <v>588468.00062398205</v>
      </c>
      <c r="C37" s="115">
        <f>+D37/E37</f>
        <v>1.0010066119714789</v>
      </c>
      <c r="D37" s="116">
        <f>+F37/G37</f>
        <v>0.67193794934402329</v>
      </c>
      <c r="E37" s="84">
        <f>+E36*(E36/E35)</f>
        <v>0.67126224872845142</v>
      </c>
      <c r="F37" s="117">
        <f t="shared" si="0"/>
        <v>6464.4633257486885</v>
      </c>
      <c r="G37" s="118">
        <f t="shared" si="1"/>
        <v>9620.6254343270757</v>
      </c>
      <c r="H37" s="119">
        <f ca="1">+(1-I37/100)/(1-J37/100)</f>
        <v>0.99284773135778925</v>
      </c>
      <c r="I37" s="117">
        <f t="shared" ca="1" si="3"/>
        <v>7.8637305299971638</v>
      </c>
      <c r="J37" s="179">
        <v>7.2</v>
      </c>
      <c r="X37" s="30">
        <f t="shared" si="4"/>
        <v>1992</v>
      </c>
      <c r="Y37" s="31" t="s">
        <v>186</v>
      </c>
      <c r="Z37" s="31">
        <f t="shared" si="5"/>
        <v>5008.0594367363183</v>
      </c>
      <c r="AA37" s="230">
        <v>4725.66</v>
      </c>
      <c r="AB37" s="31"/>
      <c r="AC37" s="31">
        <f t="shared" si="6"/>
        <v>5418.7349502699271</v>
      </c>
      <c r="AD37" s="200">
        <v>5074.1899999999996</v>
      </c>
      <c r="AE37" s="32"/>
      <c r="AF37" s="200">
        <f t="shared" si="10"/>
        <v>7.5788079192386277</v>
      </c>
      <c r="AG37" s="32">
        <f t="shared" si="11"/>
        <v>6.8686824892248755</v>
      </c>
      <c r="AH37" s="33"/>
      <c r="AI37" s="33">
        <f t="shared" si="7"/>
        <v>3294.6015564486934</v>
      </c>
      <c r="AJ37" s="32">
        <v>2969</v>
      </c>
      <c r="AK37" s="32"/>
      <c r="AM37" s="22"/>
    </row>
    <row r="38" spans="1:39" x14ac:dyDescent="0.5">
      <c r="X38" s="30">
        <f t="shared" si="4"/>
        <v>1992</v>
      </c>
      <c r="Y38" s="31" t="s">
        <v>187</v>
      </c>
      <c r="Z38" s="31">
        <f t="shared" si="5"/>
        <v>5072.5351578273494</v>
      </c>
      <c r="AA38" s="230">
        <v>4786.5</v>
      </c>
      <c r="AB38" s="31"/>
      <c r="AC38" s="31">
        <f t="shared" si="6"/>
        <v>5469.8553935464743</v>
      </c>
      <c r="AD38" s="200">
        <v>5122.0600000000004</v>
      </c>
      <c r="AE38" s="32"/>
      <c r="AF38" s="200">
        <f t="shared" si="10"/>
        <v>7.2638160816444479</v>
      </c>
      <c r="AG38" s="32">
        <f t="shared" si="11"/>
        <v>6.5512703873051192</v>
      </c>
      <c r="AH38" s="33"/>
      <c r="AI38" s="33">
        <f t="shared" si="7"/>
        <v>3349.9517503306943</v>
      </c>
      <c r="AJ38" s="32">
        <v>3018.88</v>
      </c>
      <c r="AK38" s="32"/>
      <c r="AM38" s="22"/>
    </row>
    <row r="39" spans="1:39" x14ac:dyDescent="0.5">
      <c r="A39" s="107" t="s">
        <v>405</v>
      </c>
      <c r="B39" s="293" t="s">
        <v>406</v>
      </c>
      <c r="X39" s="30">
        <f t="shared" si="4"/>
        <v>1992</v>
      </c>
      <c r="Y39" s="31" t="s">
        <v>188</v>
      </c>
      <c r="Z39" s="31">
        <f t="shared" si="5"/>
        <v>5168.8990190832228</v>
      </c>
      <c r="AA39" s="230">
        <v>4877.43</v>
      </c>
      <c r="AB39" s="31"/>
      <c r="AC39" s="31">
        <f t="shared" si="6"/>
        <v>5552.8633746596142</v>
      </c>
      <c r="AD39" s="200">
        <v>5199.79</v>
      </c>
      <c r="AE39" s="32"/>
      <c r="AF39" s="200">
        <f t="shared" si="10"/>
        <v>6.9147092170249618</v>
      </c>
      <c r="AG39" s="32">
        <f t="shared" si="11"/>
        <v>6.1994811328919042</v>
      </c>
      <c r="AH39" s="33"/>
      <c r="AI39" s="33">
        <f t="shared" si="7"/>
        <v>3424.4104113066819</v>
      </c>
      <c r="AJ39" s="32">
        <v>3085.98</v>
      </c>
      <c r="AK39" s="32"/>
      <c r="AM39" s="22"/>
    </row>
    <row r="40" spans="1:39" x14ac:dyDescent="0.5">
      <c r="X40" s="30">
        <f t="shared" si="4"/>
        <v>1992</v>
      </c>
      <c r="Y40" s="31" t="s">
        <v>189</v>
      </c>
      <c r="Z40" s="31">
        <f t="shared" si="5"/>
        <v>5214.4262540942464</v>
      </c>
      <c r="AA40" s="230">
        <v>4920.3900000000003</v>
      </c>
      <c r="AB40" s="31"/>
      <c r="AC40" s="31">
        <f t="shared" si="6"/>
        <v>5603.0867807029808</v>
      </c>
      <c r="AD40" s="200">
        <v>5246.82</v>
      </c>
      <c r="AE40" s="32"/>
      <c r="AF40" s="200">
        <f t="shared" si="10"/>
        <v>6.9365430488651398</v>
      </c>
      <c r="AG40" s="32">
        <f t="shared" si="11"/>
        <v>6.2214827266801498</v>
      </c>
      <c r="AH40" s="33"/>
      <c r="AI40" s="33">
        <f t="shared" si="7"/>
        <v>3485.4199072896895</v>
      </c>
      <c r="AJ40" s="32">
        <v>3140.96</v>
      </c>
      <c r="AK40" s="32"/>
      <c r="AM40" s="22"/>
    </row>
    <row r="41" spans="1:39" x14ac:dyDescent="0.5">
      <c r="X41" s="30">
        <f t="shared" si="4"/>
        <v>1993</v>
      </c>
      <c r="Y41" s="31" t="s">
        <v>178</v>
      </c>
      <c r="Z41" s="31">
        <f t="shared" si="5"/>
        <v>5246.4627604811931</v>
      </c>
      <c r="AA41" s="230">
        <v>4950.62</v>
      </c>
      <c r="AB41" s="31"/>
      <c r="AC41" s="31">
        <f t="shared" si="6"/>
        <v>5634.1306763797984</v>
      </c>
      <c r="AD41" s="200">
        <v>5275.89</v>
      </c>
      <c r="AE41" s="32"/>
      <c r="AF41" s="200">
        <f t="shared" si="10"/>
        <v>6.8807050841728223</v>
      </c>
      <c r="AG41" s="32">
        <f t="shared" si="11"/>
        <v>6.1652157266357088</v>
      </c>
      <c r="AH41" s="33"/>
      <c r="AI41" s="33">
        <f t="shared" si="7"/>
        <v>3524.3359317371992</v>
      </c>
      <c r="AJ41" s="32">
        <v>3176.03</v>
      </c>
      <c r="AK41" s="32"/>
      <c r="AM41" s="22"/>
    </row>
    <row r="42" spans="1:39" x14ac:dyDescent="0.5">
      <c r="X42" s="30">
        <f t="shared" si="4"/>
        <v>1993</v>
      </c>
      <c r="Y42" s="31" t="s">
        <v>179</v>
      </c>
      <c r="Z42" s="31">
        <f t="shared" si="5"/>
        <v>5247.5225192104999</v>
      </c>
      <c r="AA42" s="230">
        <v>4951.62</v>
      </c>
      <c r="AB42" s="31"/>
      <c r="AC42" s="31">
        <f t="shared" si="6"/>
        <v>5645.6426542056006</v>
      </c>
      <c r="AD42" s="200">
        <v>5286.67</v>
      </c>
      <c r="AE42" s="32"/>
      <c r="AF42" s="200">
        <f t="shared" si="10"/>
        <v>7.0518125106364904</v>
      </c>
      <c r="AG42" s="32">
        <f t="shared" si="11"/>
        <v>6.3376378703418279</v>
      </c>
      <c r="AH42" s="33"/>
      <c r="AI42" s="33">
        <f t="shared" si="7"/>
        <v>3519.2758498586518</v>
      </c>
      <c r="AJ42" s="32">
        <v>3171.47</v>
      </c>
      <c r="AK42" s="32"/>
      <c r="AM42" s="22"/>
    </row>
    <row r="43" spans="1:39" x14ac:dyDescent="0.5">
      <c r="X43" s="30">
        <f t="shared" si="4"/>
        <v>1993</v>
      </c>
      <c r="Y43" s="31" t="s">
        <v>180</v>
      </c>
      <c r="Z43" s="31">
        <f t="shared" si="5"/>
        <v>5248.7518393364953</v>
      </c>
      <c r="AA43" s="230">
        <v>4952.78</v>
      </c>
      <c r="AB43" s="31"/>
      <c r="AC43" s="31">
        <f t="shared" si="6"/>
        <v>5642.0865423169253</v>
      </c>
      <c r="AD43" s="200">
        <v>5283.34</v>
      </c>
      <c r="AE43" s="32"/>
      <c r="AF43" s="200">
        <f t="shared" si="10"/>
        <v>6.971440441941656</v>
      </c>
      <c r="AG43" s="32">
        <f t="shared" si="11"/>
        <v>6.2566482565952652</v>
      </c>
      <c r="AH43" s="33"/>
      <c r="AI43" s="33">
        <f t="shared" si="7"/>
        <v>3506.9030619319415</v>
      </c>
      <c r="AJ43" s="32">
        <v>3160.32</v>
      </c>
      <c r="AK43" s="32"/>
      <c r="AM43" s="22"/>
    </row>
    <row r="44" spans="1:39" x14ac:dyDescent="0.5">
      <c r="X44" s="30">
        <f t="shared" si="4"/>
        <v>1993</v>
      </c>
      <c r="Y44" s="31" t="s">
        <v>181</v>
      </c>
      <c r="Z44" s="31">
        <f t="shared" si="5"/>
        <v>5215.7721476804663</v>
      </c>
      <c r="AA44" s="230">
        <v>4921.66</v>
      </c>
      <c r="AB44" s="31"/>
      <c r="AC44" s="31">
        <f t="shared" si="6"/>
        <v>5615.0045610866509</v>
      </c>
      <c r="AD44" s="200">
        <v>5257.98</v>
      </c>
      <c r="AE44" s="32"/>
      <c r="AF44" s="200">
        <f t="shared" si="10"/>
        <v>7.1100995388848398</v>
      </c>
      <c r="AG44" s="32">
        <f t="shared" si="11"/>
        <v>6.3963727515129349</v>
      </c>
      <c r="AH44" s="33"/>
      <c r="AI44" s="33">
        <f t="shared" si="7"/>
        <v>3466.6887270024358</v>
      </c>
      <c r="AJ44" s="32">
        <v>3124.08</v>
      </c>
      <c r="AK44" s="32"/>
      <c r="AM44" s="22"/>
    </row>
    <row r="45" spans="1:39" x14ac:dyDescent="0.5">
      <c r="X45" s="30">
        <f t="shared" si="4"/>
        <v>1993</v>
      </c>
      <c r="Y45" s="31" t="s">
        <v>182</v>
      </c>
      <c r="Z45" s="31">
        <f t="shared" si="5"/>
        <v>5187.4871871952655</v>
      </c>
      <c r="AA45" s="230">
        <v>4894.97</v>
      </c>
      <c r="AB45" s="31"/>
      <c r="AC45" s="31">
        <f t="shared" si="6"/>
        <v>5590.0370247631572</v>
      </c>
      <c r="AD45" s="200">
        <v>5234.6000000000004</v>
      </c>
      <c r="AE45" s="32"/>
      <c r="AF45" s="200">
        <f t="shared" si="10"/>
        <v>7.2012016339900171</v>
      </c>
      <c r="AG45" s="32">
        <f t="shared" si="11"/>
        <v>6.48817483666374</v>
      </c>
      <c r="AH45" s="33"/>
      <c r="AI45" s="33">
        <f t="shared" si="7"/>
        <v>3453.0620152768756</v>
      </c>
      <c r="AJ45" s="32">
        <v>3111.8</v>
      </c>
      <c r="AK45" s="32"/>
      <c r="AM45" s="22"/>
    </row>
    <row r="46" spans="1:39" x14ac:dyDescent="0.5">
      <c r="X46" s="30">
        <f t="shared" si="4"/>
        <v>1993</v>
      </c>
      <c r="Y46" s="31" t="s">
        <v>183</v>
      </c>
      <c r="Z46" s="31">
        <f t="shared" si="5"/>
        <v>5224.1336440546975</v>
      </c>
      <c r="AA46" s="230">
        <v>4929.55</v>
      </c>
      <c r="AB46" s="31"/>
      <c r="AC46" s="31">
        <f t="shared" si="6"/>
        <v>5643.9660489007301</v>
      </c>
      <c r="AD46" s="200">
        <v>5285.1</v>
      </c>
      <c r="AE46" s="32"/>
      <c r="AF46" s="200">
        <f t="shared" si="10"/>
        <v>7.4386061363321492</v>
      </c>
      <c r="AG46" s="32">
        <f t="shared" si="11"/>
        <v>6.7274034549961286</v>
      </c>
      <c r="AH46" s="33"/>
      <c r="AI46" s="33">
        <f t="shared" si="7"/>
        <v>3472.4035124573743</v>
      </c>
      <c r="AJ46" s="32">
        <v>3129.23</v>
      </c>
      <c r="AK46" s="32"/>
      <c r="AM46" s="22"/>
    </row>
    <row r="47" spans="1:39" x14ac:dyDescent="0.5">
      <c r="X47" s="30">
        <f t="shared" si="4"/>
        <v>1993</v>
      </c>
      <c r="Y47" s="34" t="s">
        <v>184</v>
      </c>
      <c r="Z47" s="31">
        <f t="shared" si="5"/>
        <v>5270.9643823027673</v>
      </c>
      <c r="AA47" s="230">
        <v>4973.74</v>
      </c>
      <c r="AB47" s="34"/>
      <c r="AC47" s="31">
        <f t="shared" si="6"/>
        <v>5708.7449519539014</v>
      </c>
      <c r="AD47" s="200">
        <v>5345.76</v>
      </c>
      <c r="AE47" s="32"/>
      <c r="AF47" s="200">
        <f t="shared" si="10"/>
        <v>7.6685956954741341</v>
      </c>
      <c r="AG47" s="32">
        <f t="shared" si="11"/>
        <v>6.9591601568345869</v>
      </c>
      <c r="AH47" s="33"/>
      <c r="AI47" s="33">
        <f t="shared" si="7"/>
        <v>3492.1111997738203</v>
      </c>
      <c r="AJ47" s="32">
        <v>3146.99</v>
      </c>
      <c r="AK47" s="32"/>
      <c r="AM47" s="22"/>
    </row>
    <row r="48" spans="1:39" x14ac:dyDescent="0.5">
      <c r="X48" s="30">
        <f t="shared" si="4"/>
        <v>1993</v>
      </c>
      <c r="Y48" s="31" t="s">
        <v>185</v>
      </c>
      <c r="Z48" s="31">
        <f t="shared" si="5"/>
        <v>5312.8354496976826</v>
      </c>
      <c r="AA48" s="230">
        <v>5013.25</v>
      </c>
      <c r="AB48" s="31"/>
      <c r="AC48" s="31">
        <f t="shared" si="6"/>
        <v>5754.6006409928596</v>
      </c>
      <c r="AD48" s="200">
        <v>5388.7</v>
      </c>
      <c r="AE48" s="32"/>
      <c r="AF48" s="200">
        <f t="shared" si="10"/>
        <v>7.6767306517895539</v>
      </c>
      <c r="AG48" s="32">
        <f t="shared" si="11"/>
        <v>6.9673576187206487</v>
      </c>
      <c r="AH48" s="33"/>
      <c r="AI48" s="33">
        <f t="shared" si="7"/>
        <v>3503.7405107578497</v>
      </c>
      <c r="AJ48" s="32">
        <v>3157.47</v>
      </c>
      <c r="AK48" s="32"/>
      <c r="AM48" s="22"/>
    </row>
    <row r="49" spans="24:39" x14ac:dyDescent="0.5">
      <c r="X49" s="30">
        <f t="shared" si="4"/>
        <v>1993</v>
      </c>
      <c r="Y49" s="31" t="s">
        <v>186</v>
      </c>
      <c r="Z49" s="31">
        <f t="shared" si="5"/>
        <v>5334.7088698705766</v>
      </c>
      <c r="AA49" s="230">
        <v>5033.8900000000003</v>
      </c>
      <c r="AB49" s="31"/>
      <c r="AC49" s="31">
        <f t="shared" si="6"/>
        <v>5763.5496552952918</v>
      </c>
      <c r="AD49" s="200">
        <v>5397.08</v>
      </c>
      <c r="AE49" s="32"/>
      <c r="AF49" s="200">
        <f t="shared" si="10"/>
        <v>7.4405672037667898</v>
      </c>
      <c r="AG49" s="32">
        <f t="shared" si="11"/>
        <v>6.7293795904451947</v>
      </c>
      <c r="AH49" s="33"/>
      <c r="AI49" s="33">
        <f t="shared" si="7"/>
        <v>3536.1538861245945</v>
      </c>
      <c r="AJ49" s="32">
        <v>3186.68</v>
      </c>
      <c r="AK49" s="32"/>
      <c r="AM49" s="22"/>
    </row>
    <row r="50" spans="24:39" x14ac:dyDescent="0.5">
      <c r="X50" s="30">
        <f t="shared" si="4"/>
        <v>1993</v>
      </c>
      <c r="Y50" s="31" t="s">
        <v>187</v>
      </c>
      <c r="Z50" s="31">
        <f t="shared" si="5"/>
        <v>5369.0450527001194</v>
      </c>
      <c r="AA50" s="230">
        <v>5066.29</v>
      </c>
      <c r="AB50" s="31"/>
      <c r="AC50" s="31">
        <f t="shared" si="6"/>
        <v>5774.1432378585541</v>
      </c>
      <c r="AD50" s="200">
        <v>5407</v>
      </c>
      <c r="AE50" s="32"/>
      <c r="AF50" s="200">
        <f t="shared" si="10"/>
        <v>7.0157280218194344</v>
      </c>
      <c r="AG50" s="32">
        <f t="shared" si="11"/>
        <v>6.3012761235435537</v>
      </c>
      <c r="AH50" s="33"/>
      <c r="AI50" s="33">
        <f t="shared" si="7"/>
        <v>3582.2605532416183</v>
      </c>
      <c r="AJ50" s="32">
        <v>3228.23</v>
      </c>
      <c r="AK50" s="32"/>
      <c r="AM50" s="22"/>
    </row>
    <row r="51" spans="24:39" x14ac:dyDescent="0.5">
      <c r="X51" s="30">
        <f t="shared" si="4"/>
        <v>1993</v>
      </c>
      <c r="Y51" s="31" t="s">
        <v>188</v>
      </c>
      <c r="Z51" s="31">
        <f t="shared" si="5"/>
        <v>5414.604080473021</v>
      </c>
      <c r="AA51" s="230">
        <v>5109.28</v>
      </c>
      <c r="AB51" s="31"/>
      <c r="AC51" s="31">
        <f t="shared" si="6"/>
        <v>5829.6313981395106</v>
      </c>
      <c r="AD51" s="200">
        <v>5458.96</v>
      </c>
      <c r="AE51" s="32"/>
      <c r="AF51" s="200">
        <f t="shared" si="10"/>
        <v>7.1192720314862896</v>
      </c>
      <c r="AG51" s="32">
        <f t="shared" si="11"/>
        <v>6.405615721675928</v>
      </c>
      <c r="AH51" s="33"/>
      <c r="AI51" s="33">
        <f t="shared" si="7"/>
        <v>3641.3059384954527</v>
      </c>
      <c r="AJ51" s="32">
        <v>3281.44</v>
      </c>
      <c r="AK51" s="32"/>
      <c r="AM51" s="22"/>
    </row>
    <row r="52" spans="24:39" x14ac:dyDescent="0.5">
      <c r="X52" s="30">
        <f t="shared" si="4"/>
        <v>1993</v>
      </c>
      <c r="Y52" s="31" t="s">
        <v>189</v>
      </c>
      <c r="Z52" s="31">
        <f t="shared" si="5"/>
        <v>5428.3809439540109</v>
      </c>
      <c r="AA52" s="230">
        <v>5122.28</v>
      </c>
      <c r="AB52" s="31"/>
      <c r="AC52" s="31">
        <f t="shared" si="6"/>
        <v>5869.6563451628017</v>
      </c>
      <c r="AD52" s="200">
        <v>5496.44</v>
      </c>
      <c r="AE52" s="32"/>
      <c r="AF52" s="200">
        <f t="shared" si="10"/>
        <v>7.5179086348461706</v>
      </c>
      <c r="AG52" s="32">
        <f t="shared" si="11"/>
        <v>6.8073152804360664</v>
      </c>
      <c r="AH52" s="33"/>
      <c r="AI52" s="33">
        <f t="shared" si="7"/>
        <v>3654.2668499738365</v>
      </c>
      <c r="AJ52" s="32">
        <v>3293.12</v>
      </c>
      <c r="AK52" s="32"/>
      <c r="AM52" s="22"/>
    </row>
    <row r="53" spans="24:39" x14ac:dyDescent="0.5">
      <c r="X53" s="30">
        <f t="shared" si="4"/>
        <v>1994</v>
      </c>
      <c r="Y53" s="31" t="s">
        <v>178</v>
      </c>
      <c r="Z53" s="31">
        <f t="shared" si="5"/>
        <v>5443.3871275609954</v>
      </c>
      <c r="AA53" s="230">
        <v>5136.4399999999996</v>
      </c>
      <c r="AB53" s="31"/>
      <c r="AC53" s="31">
        <f t="shared" si="6"/>
        <v>5901.2448705883362</v>
      </c>
      <c r="AD53" s="200">
        <v>5526.02</v>
      </c>
      <c r="AE53" s="32"/>
      <c r="AF53" s="200">
        <f t="shared" si="10"/>
        <v>7.7586636899155454</v>
      </c>
      <c r="AG53" s="32">
        <f t="shared" si="11"/>
        <v>7.0499201957285873</v>
      </c>
      <c r="AH53" s="33"/>
      <c r="AI53" s="33">
        <f t="shared" si="7"/>
        <v>3667.5051782218775</v>
      </c>
      <c r="AJ53" s="32">
        <v>3305.05</v>
      </c>
      <c r="AK53" s="32"/>
      <c r="AM53" s="22"/>
    </row>
    <row r="54" spans="24:39" x14ac:dyDescent="0.5">
      <c r="X54" s="30">
        <f t="shared" si="4"/>
        <v>1994</v>
      </c>
      <c r="Y54" s="31" t="s">
        <v>179</v>
      </c>
      <c r="Z54" s="31">
        <f t="shared" si="5"/>
        <v>5421.6938663720848</v>
      </c>
      <c r="AA54" s="230">
        <v>5115.97</v>
      </c>
      <c r="AB54" s="31"/>
      <c r="AC54" s="31">
        <f t="shared" si="6"/>
        <v>5878.1354828192843</v>
      </c>
      <c r="AD54" s="200">
        <v>5504.38</v>
      </c>
      <c r="AE54" s="32"/>
      <c r="AF54" s="200">
        <f t="shared" si="10"/>
        <v>7.7650747891282013</v>
      </c>
      <c r="AG54" s="32">
        <f t="shared" si="11"/>
        <v>7.0563805551215548</v>
      </c>
      <c r="AH54" s="33"/>
      <c r="AI54" s="33">
        <f t="shared" si="7"/>
        <v>3670.5567626881061</v>
      </c>
      <c r="AJ54" s="32">
        <v>3307.8</v>
      </c>
      <c r="AK54" s="32"/>
      <c r="AM54" s="22"/>
    </row>
    <row r="55" spans="24:39" x14ac:dyDescent="0.5">
      <c r="X55" s="30">
        <f t="shared" si="4"/>
        <v>1994</v>
      </c>
      <c r="Y55" s="31" t="s">
        <v>180</v>
      </c>
      <c r="Z55" s="31">
        <f t="shared" si="5"/>
        <v>5394.8077874095698</v>
      </c>
      <c r="AA55" s="230">
        <v>5090.6000000000004</v>
      </c>
      <c r="AB55" s="31"/>
      <c r="AC55" s="31">
        <f t="shared" si="6"/>
        <v>5856.9376386780787</v>
      </c>
      <c r="AD55" s="200">
        <v>5484.53</v>
      </c>
      <c r="AE55" s="32"/>
      <c r="AF55" s="200">
        <f t="shared" si="10"/>
        <v>7.8902983056656328</v>
      </c>
      <c r="AG55" s="32">
        <f t="shared" si="11"/>
        <v>7.1825662363046554</v>
      </c>
      <c r="AH55" s="33"/>
      <c r="AI55" s="33">
        <f t="shared" si="7"/>
        <v>3633.6936223360599</v>
      </c>
      <c r="AJ55" s="32">
        <v>3274.58</v>
      </c>
      <c r="AK55" s="32"/>
      <c r="AM55" s="22"/>
    </row>
    <row r="56" spans="24:39" x14ac:dyDescent="0.5">
      <c r="X56" s="30">
        <f t="shared" si="4"/>
        <v>1994</v>
      </c>
      <c r="Y56" s="31" t="s">
        <v>181</v>
      </c>
      <c r="Z56" s="31">
        <f t="shared" si="5"/>
        <v>5334.3061615534407</v>
      </c>
      <c r="AA56" s="230">
        <v>5033.51</v>
      </c>
      <c r="AB56" s="31"/>
      <c r="AC56" s="31">
        <f t="shared" si="6"/>
        <v>5816.4107779647948</v>
      </c>
      <c r="AD56" s="200">
        <v>5446.58</v>
      </c>
      <c r="AE56" s="32"/>
      <c r="AF56" s="200">
        <f t="shared" si="10"/>
        <v>8.2886961532666383</v>
      </c>
      <c r="AG56" s="32">
        <f t="shared" si="11"/>
        <v>7.5840252048074097</v>
      </c>
      <c r="AH56" s="33"/>
      <c r="AI56" s="33">
        <f t="shared" si="7"/>
        <v>3573.3943132833751</v>
      </c>
      <c r="AJ56" s="32">
        <v>3220.24</v>
      </c>
      <c r="AK56" s="32"/>
      <c r="AM56" s="22"/>
    </row>
    <row r="57" spans="24:39" x14ac:dyDescent="0.5">
      <c r="X57" s="30">
        <f t="shared" si="4"/>
        <v>1994</v>
      </c>
      <c r="Y57" s="31" t="s">
        <v>182</v>
      </c>
      <c r="Z57" s="31">
        <f t="shared" si="5"/>
        <v>5266.8843111949373</v>
      </c>
      <c r="AA57" s="230">
        <v>4969.8900000000003</v>
      </c>
      <c r="AB57" s="31"/>
      <c r="AC57" s="31">
        <f t="shared" si="6"/>
        <v>5766.8067547729079</v>
      </c>
      <c r="AD57" s="200">
        <v>5400.13</v>
      </c>
      <c r="AE57" s="32"/>
      <c r="AF57" s="200">
        <f t="shared" si="10"/>
        <v>8.6689647292968353</v>
      </c>
      <c r="AG57" s="32">
        <f t="shared" si="11"/>
        <v>7.9672156040687891</v>
      </c>
      <c r="AH57" s="33"/>
      <c r="AI57" s="33">
        <f t="shared" si="7"/>
        <v>3507.2359620555299</v>
      </c>
      <c r="AJ57" s="32">
        <v>3160.62</v>
      </c>
      <c r="AK57" s="32"/>
      <c r="AM57" s="22"/>
    </row>
    <row r="58" spans="24:39" x14ac:dyDescent="0.5">
      <c r="X58" s="30">
        <f t="shared" si="4"/>
        <v>1994</v>
      </c>
      <c r="Y58" s="31" t="s">
        <v>183</v>
      </c>
      <c r="Z58" s="31">
        <f t="shared" si="5"/>
        <v>5238.2496303290654</v>
      </c>
      <c r="AA58" s="230">
        <v>4942.87</v>
      </c>
      <c r="AB58" s="31"/>
      <c r="AC58" s="31">
        <f t="shared" si="6"/>
        <v>5754.1307643469081</v>
      </c>
      <c r="AD58" s="200">
        <v>5388.26</v>
      </c>
      <c r="AE58" s="32"/>
      <c r="AF58" s="200">
        <f t="shared" si="10"/>
        <v>8.9654051175598326</v>
      </c>
      <c r="AG58" s="32">
        <f t="shared" si="11"/>
        <v>8.2659337151510961</v>
      </c>
      <c r="AH58" s="33"/>
      <c r="AI58" s="33">
        <f t="shared" si="7"/>
        <v>3478.7840981594895</v>
      </c>
      <c r="AJ58" s="32">
        <v>3134.98</v>
      </c>
      <c r="AK58" s="32"/>
      <c r="AM58" s="22"/>
    </row>
    <row r="59" spans="24:39" x14ac:dyDescent="0.5">
      <c r="X59" s="30">
        <f t="shared" si="4"/>
        <v>1994</v>
      </c>
      <c r="Y59" s="34" t="s">
        <v>184</v>
      </c>
      <c r="Z59" s="31">
        <f t="shared" si="5"/>
        <v>5240.4751236606098</v>
      </c>
      <c r="AA59" s="230">
        <v>4944.97</v>
      </c>
      <c r="AB59" s="34"/>
      <c r="AC59" s="31">
        <f t="shared" si="6"/>
        <v>5762.0225561959514</v>
      </c>
      <c r="AD59" s="200">
        <v>5395.65</v>
      </c>
      <c r="AE59" s="32"/>
      <c r="AF59" s="200">
        <f t="shared" si="10"/>
        <v>9.0514646107123795</v>
      </c>
      <c r="AG59" s="32">
        <f t="shared" si="11"/>
        <v>8.3526544531242646</v>
      </c>
      <c r="AH59" s="33"/>
      <c r="AI59" s="33">
        <f t="shared" si="7"/>
        <v>3471.1939753416686</v>
      </c>
      <c r="AJ59" s="32">
        <v>3128.14</v>
      </c>
      <c r="AK59" s="32"/>
      <c r="AM59" s="22"/>
    </row>
    <row r="60" spans="24:39" x14ac:dyDescent="0.5">
      <c r="X60" s="30">
        <f t="shared" si="4"/>
        <v>1994</v>
      </c>
      <c r="Y60" s="31" t="s">
        <v>185</v>
      </c>
      <c r="Z60" s="31">
        <f t="shared" si="5"/>
        <v>5231.2340275410543</v>
      </c>
      <c r="AA60" s="230">
        <v>4936.25</v>
      </c>
      <c r="AB60" s="31"/>
      <c r="AC60" s="31">
        <f t="shared" si="6"/>
        <v>5760.8051485223514</v>
      </c>
      <c r="AD60" s="200">
        <v>5394.51</v>
      </c>
      <c r="AE60" s="32"/>
      <c r="AF60" s="200">
        <f t="shared" si="10"/>
        <v>9.1926580977510159</v>
      </c>
      <c r="AG60" s="32">
        <f t="shared" si="11"/>
        <v>8.4949328113211422</v>
      </c>
      <c r="AH60" s="33"/>
      <c r="AI60" s="33">
        <f t="shared" si="7"/>
        <v>3461.5065817452396</v>
      </c>
      <c r="AJ60" s="32">
        <v>3119.41</v>
      </c>
      <c r="AK60" s="32"/>
      <c r="AM60" s="22"/>
    </row>
    <row r="61" spans="24:39" x14ac:dyDescent="0.5">
      <c r="X61" s="30">
        <f t="shared" si="4"/>
        <v>1994</v>
      </c>
      <c r="Y61" s="31" t="s">
        <v>186</v>
      </c>
      <c r="Z61" s="31">
        <f t="shared" si="5"/>
        <v>5267.5625567816933</v>
      </c>
      <c r="AA61" s="230">
        <v>4970.53</v>
      </c>
      <c r="AB61" s="31"/>
      <c r="AC61" s="31">
        <f t="shared" si="6"/>
        <v>5807.2268253393859</v>
      </c>
      <c r="AD61" s="200">
        <v>5437.98</v>
      </c>
      <c r="AE61" s="32"/>
      <c r="AF61" s="200">
        <f t="shared" si="10"/>
        <v>9.2929772641721087</v>
      </c>
      <c r="AG61" s="32">
        <f t="shared" si="11"/>
        <v>8.5960227878734372</v>
      </c>
      <c r="AH61" s="33"/>
      <c r="AI61" s="33">
        <f t="shared" si="7"/>
        <v>3482.2573561155978</v>
      </c>
      <c r="AJ61" s="32">
        <v>3138.11</v>
      </c>
      <c r="AK61" s="32"/>
      <c r="AM61" s="22"/>
    </row>
    <row r="62" spans="24:39" x14ac:dyDescent="0.5">
      <c r="X62" s="30">
        <f t="shared" si="4"/>
        <v>1994</v>
      </c>
      <c r="Y62" s="31" t="s">
        <v>187</v>
      </c>
      <c r="Z62" s="31">
        <f t="shared" si="5"/>
        <v>5317.9328891856494</v>
      </c>
      <c r="AA62" s="230">
        <v>5018.0600000000004</v>
      </c>
      <c r="AB62" s="31"/>
      <c r="AC62" s="31">
        <f t="shared" si="6"/>
        <v>5848.8963406235071</v>
      </c>
      <c r="AD62" s="200">
        <v>5477</v>
      </c>
      <c r="AE62" s="32"/>
      <c r="AF62" s="200">
        <f t="shared" si="10"/>
        <v>9.0780109702073393</v>
      </c>
      <c r="AG62" s="32">
        <f t="shared" si="11"/>
        <v>8.3794047836406769</v>
      </c>
      <c r="AH62" s="33"/>
      <c r="AI62" s="33">
        <f t="shared" si="7"/>
        <v>3532.1590846415311</v>
      </c>
      <c r="AJ62" s="32">
        <v>3183.08</v>
      </c>
      <c r="AK62" s="32"/>
      <c r="AM62" s="22"/>
    </row>
    <row r="63" spans="24:39" x14ac:dyDescent="0.5">
      <c r="X63" s="30">
        <f t="shared" si="4"/>
        <v>1994</v>
      </c>
      <c r="Y63" s="31" t="s">
        <v>188</v>
      </c>
      <c r="Z63" s="31">
        <f t="shared" si="5"/>
        <v>5428.8790305567845</v>
      </c>
      <c r="AA63" s="230">
        <v>5122.75</v>
      </c>
      <c r="AB63" s="31"/>
      <c r="AC63" s="31">
        <f t="shared" si="6"/>
        <v>5930.9218523860218</v>
      </c>
      <c r="AD63" s="200">
        <v>5553.81</v>
      </c>
      <c r="AE63" s="32"/>
      <c r="AF63" s="200">
        <f t="shared" si="10"/>
        <v>8.4648362316098407</v>
      </c>
      <c r="AG63" s="32">
        <f t="shared" si="11"/>
        <v>7.7615186691658566</v>
      </c>
      <c r="AH63" s="33"/>
      <c r="AI63" s="33">
        <f t="shared" si="7"/>
        <v>3598.5615626266749</v>
      </c>
      <c r="AJ63" s="32">
        <v>3242.92</v>
      </c>
      <c r="AK63" s="32"/>
      <c r="AM63" s="22"/>
    </row>
    <row r="64" spans="24:39" x14ac:dyDescent="0.5">
      <c r="X64" s="30">
        <f t="shared" si="4"/>
        <v>1994</v>
      </c>
      <c r="Y64" s="31" t="s">
        <v>189</v>
      </c>
      <c r="Z64" s="31">
        <f t="shared" si="5"/>
        <v>5460.4174503409586</v>
      </c>
      <c r="AA64" s="230">
        <v>5152.51</v>
      </c>
      <c r="AB64" s="31"/>
      <c r="AC64" s="31">
        <f t="shared" si="6"/>
        <v>5949.4285848276877</v>
      </c>
      <c r="AD64" s="200">
        <v>5571.14</v>
      </c>
      <c r="AE64" s="32"/>
      <c r="AF64" s="200">
        <f t="shared" si="10"/>
        <v>8.2194638949665162</v>
      </c>
      <c r="AG64" s="32">
        <f t="shared" si="11"/>
        <v>7.5142609950566648</v>
      </c>
      <c r="AH64" s="33"/>
      <c r="AI64" s="33">
        <f t="shared" si="7"/>
        <v>3636.6009500820669</v>
      </c>
      <c r="AJ64" s="32">
        <v>3277.2</v>
      </c>
      <c r="AK64" s="32"/>
      <c r="AM64" s="22"/>
    </row>
    <row r="65" spans="24:39" x14ac:dyDescent="0.5">
      <c r="X65" s="30">
        <f t="shared" si="4"/>
        <v>1995</v>
      </c>
      <c r="Y65" s="31" t="s">
        <v>178</v>
      </c>
      <c r="Z65" s="31">
        <f t="shared" si="5"/>
        <v>5486.5511006056659</v>
      </c>
      <c r="AA65" s="230">
        <v>5177.17</v>
      </c>
      <c r="AB65" s="31"/>
      <c r="AC65" s="31">
        <f t="shared" si="6"/>
        <v>5961.0687108296588</v>
      </c>
      <c r="AD65" s="200">
        <v>5582.04</v>
      </c>
      <c r="AE65" s="32"/>
      <c r="AF65" s="200">
        <f t="shared" si="10"/>
        <v>7.9602774811490136</v>
      </c>
      <c r="AG65" s="32">
        <f t="shared" si="11"/>
        <v>7.2530831022350251</v>
      </c>
      <c r="AH65" s="33"/>
      <c r="AI65" s="33">
        <f t="shared" si="7"/>
        <v>3670.9340494948401</v>
      </c>
      <c r="AJ65" s="32">
        <v>3308.14</v>
      </c>
      <c r="AK65" s="32"/>
      <c r="AM65" s="22"/>
    </row>
    <row r="66" spans="24:39" x14ac:dyDescent="0.5">
      <c r="X66" s="30">
        <f t="shared" si="4"/>
        <v>1995</v>
      </c>
      <c r="Y66" s="31" t="s">
        <v>179</v>
      </c>
      <c r="Z66" s="31">
        <f t="shared" si="5"/>
        <v>5448.2938104776877</v>
      </c>
      <c r="AA66" s="230">
        <v>5141.07</v>
      </c>
      <c r="AB66" s="31"/>
      <c r="AC66" s="31">
        <f t="shared" si="6"/>
        <v>5925.5609870163062</v>
      </c>
      <c r="AD66" s="200">
        <v>5548.79</v>
      </c>
      <c r="AE66" s="32"/>
      <c r="AF66" s="200">
        <f t="shared" si="10"/>
        <v>8.0543796205013294</v>
      </c>
      <c r="AG66" s="32">
        <f t="shared" si="11"/>
        <v>7.3479082827066833</v>
      </c>
      <c r="AH66" s="33"/>
      <c r="AI66" s="33">
        <f t="shared" si="7"/>
        <v>3666.2179644106677</v>
      </c>
      <c r="AJ66" s="32">
        <v>3303.89</v>
      </c>
      <c r="AK66" s="32"/>
      <c r="AM66" s="22"/>
    </row>
    <row r="67" spans="24:39" x14ac:dyDescent="0.5">
      <c r="X67" s="30">
        <f t="shared" si="4"/>
        <v>1995</v>
      </c>
      <c r="Y67" s="31" t="s">
        <v>180</v>
      </c>
      <c r="Z67" s="31">
        <f t="shared" si="5"/>
        <v>5433.1816509977716</v>
      </c>
      <c r="AA67" s="230">
        <v>5126.8100000000004</v>
      </c>
      <c r="AB67" s="31"/>
      <c r="AC67" s="31">
        <f t="shared" si="6"/>
        <v>5892.8725230786604</v>
      </c>
      <c r="AD67" s="200">
        <v>5518.18</v>
      </c>
      <c r="AE67" s="32"/>
      <c r="AF67" s="200">
        <f t="shared" si="10"/>
        <v>7.8007944390544708</v>
      </c>
      <c r="AG67" s="32">
        <f t="shared" si="11"/>
        <v>7.0923746597610027</v>
      </c>
      <c r="AH67" s="33"/>
      <c r="AI67" s="33">
        <f t="shared" si="7"/>
        <v>3672.909256894799</v>
      </c>
      <c r="AJ67" s="32">
        <v>3309.92</v>
      </c>
      <c r="AK67" s="32"/>
      <c r="AM67" s="22"/>
    </row>
    <row r="68" spans="24:39" x14ac:dyDescent="0.5">
      <c r="X68" s="30">
        <f t="shared" si="4"/>
        <v>1995</v>
      </c>
      <c r="Y68" s="31" t="s">
        <v>181</v>
      </c>
      <c r="Z68" s="31">
        <f t="shared" si="5"/>
        <v>5362.474548578416</v>
      </c>
      <c r="AA68" s="230">
        <v>5060.09</v>
      </c>
      <c r="AB68" s="31"/>
      <c r="AC68" s="31">
        <f t="shared" si="6"/>
        <v>5840.5773881872365</v>
      </c>
      <c r="AD68" s="200">
        <v>5469.21</v>
      </c>
      <c r="AE68" s="32"/>
      <c r="AF68" s="200">
        <f t="shared" si="10"/>
        <v>8.1858831384684532</v>
      </c>
      <c r="AG68" s="32">
        <f t="shared" si="11"/>
        <v>7.4804222181997009</v>
      </c>
      <c r="AH68" s="33"/>
      <c r="AI68" s="33">
        <f t="shared" si="7"/>
        <v>3611.8220842162877</v>
      </c>
      <c r="AJ68" s="32">
        <v>3254.87</v>
      </c>
      <c r="AK68" s="32"/>
      <c r="AM68" s="22"/>
    </row>
    <row r="69" spans="24:39" x14ac:dyDescent="0.5">
      <c r="X69" s="30">
        <f t="shared" ref="X69:X132" si="14">++X81-1</f>
        <v>1995</v>
      </c>
      <c r="Y69" s="31" t="s">
        <v>182</v>
      </c>
      <c r="Z69" s="31">
        <f t="shared" ref="Z69:Z132" si="15">+AA69/1000*$AB$246/$AA$246</f>
        <v>5317.9116940110625</v>
      </c>
      <c r="AA69" s="230">
        <v>5018.04</v>
      </c>
      <c r="AB69" s="31"/>
      <c r="AC69" s="31">
        <f t="shared" ref="AC69:AC132" si="16">+AD69/1000*($AE$245/$AD$245)</f>
        <v>5807.6860229706572</v>
      </c>
      <c r="AD69" s="200">
        <v>5438.41</v>
      </c>
      <c r="AE69" s="32"/>
      <c r="AF69" s="200">
        <f t="shared" si="10"/>
        <v>8.4332094920839591</v>
      </c>
      <c r="AG69" s="32">
        <f t="shared" si="11"/>
        <v>7.7296489231227454</v>
      </c>
      <c r="AH69" s="33"/>
      <c r="AI69" s="33">
        <f t="shared" ref="AI69:AI132" si="17">+AJ69/1000*$AK$245/$AJ$245</f>
        <v>3580.5516659405303</v>
      </c>
      <c r="AJ69" s="32">
        <v>3226.69</v>
      </c>
      <c r="AK69" s="32"/>
      <c r="AM69" s="22"/>
    </row>
    <row r="70" spans="24:39" x14ac:dyDescent="0.5">
      <c r="X70" s="30">
        <f t="shared" si="14"/>
        <v>1995</v>
      </c>
      <c r="Y70" s="31" t="s">
        <v>183</v>
      </c>
      <c r="Z70" s="31">
        <f t="shared" si="15"/>
        <v>5298.7512561851945</v>
      </c>
      <c r="AA70" s="230">
        <v>4999.96</v>
      </c>
      <c r="AB70" s="31"/>
      <c r="AC70" s="31">
        <f t="shared" si="16"/>
        <v>5800.3922559437333</v>
      </c>
      <c r="AD70" s="200">
        <v>5431.58</v>
      </c>
      <c r="AE70" s="32"/>
      <c r="AF70" s="200">
        <f t="shared" ref="AF70:AF133" si="18">+(1-Z70/AC70)*100</f>
        <v>8.6483978604119613</v>
      </c>
      <c r="AG70" s="32">
        <f t="shared" si="11"/>
        <v>7.9464907080444291</v>
      </c>
      <c r="AH70" s="33"/>
      <c r="AI70" s="33">
        <f t="shared" si="17"/>
        <v>3548.3269339771518</v>
      </c>
      <c r="AJ70" s="32">
        <v>3197.65</v>
      </c>
      <c r="AK70" s="32"/>
      <c r="AM70" s="22"/>
    </row>
    <row r="71" spans="24:39" x14ac:dyDescent="0.5">
      <c r="X71" s="30">
        <f t="shared" si="14"/>
        <v>1995</v>
      </c>
      <c r="Y71" s="34" t="s">
        <v>184</v>
      </c>
      <c r="Z71" s="31">
        <f t="shared" si="15"/>
        <v>5304.0182570698498</v>
      </c>
      <c r="AA71" s="230">
        <v>5004.93</v>
      </c>
      <c r="AB71" s="34"/>
      <c r="AC71" s="31">
        <f t="shared" si="16"/>
        <v>5800.5524411639435</v>
      </c>
      <c r="AD71" s="200">
        <v>5431.73</v>
      </c>
      <c r="AE71" s="32"/>
      <c r="AF71" s="200">
        <f t="shared" si="18"/>
        <v>8.5601188702374422</v>
      </c>
      <c r="AG71" s="32">
        <f t="shared" ref="AG71:AG134" si="19">+(1-AA71/AD71)*100</f>
        <v>7.8575334193709772</v>
      </c>
      <c r="AH71" s="33"/>
      <c r="AI71" s="33">
        <f t="shared" si="17"/>
        <v>3562.2976424970875</v>
      </c>
      <c r="AJ71" s="32">
        <v>3210.24</v>
      </c>
      <c r="AK71" s="32"/>
      <c r="AM71" s="22"/>
    </row>
    <row r="72" spans="24:39" x14ac:dyDescent="0.5">
      <c r="X72" s="30">
        <f t="shared" si="14"/>
        <v>1995</v>
      </c>
      <c r="Y72" s="31" t="s">
        <v>185</v>
      </c>
      <c r="Z72" s="31">
        <f t="shared" si="15"/>
        <v>5349.3865282714769</v>
      </c>
      <c r="AA72" s="230">
        <v>5047.74</v>
      </c>
      <c r="AB72" s="31"/>
      <c r="AC72" s="31">
        <f t="shared" si="16"/>
        <v>5833.8389299237087</v>
      </c>
      <c r="AD72" s="200">
        <v>5462.9</v>
      </c>
      <c r="AE72" s="32"/>
      <c r="AF72" s="200">
        <f t="shared" si="18"/>
        <v>8.3041785601469691</v>
      </c>
      <c r="AG72" s="32">
        <f t="shared" si="19"/>
        <v>7.5996265719672662</v>
      </c>
      <c r="AH72" s="33"/>
      <c r="AI72" s="33">
        <f t="shared" si="17"/>
        <v>3581.5281729697235</v>
      </c>
      <c r="AJ72" s="32">
        <v>3227.57</v>
      </c>
      <c r="AK72" s="32"/>
      <c r="AM72" s="22"/>
    </row>
    <row r="73" spans="24:39" x14ac:dyDescent="0.5">
      <c r="X73" s="30">
        <f t="shared" si="14"/>
        <v>1995</v>
      </c>
      <c r="Y73" s="31" t="s">
        <v>186</v>
      </c>
      <c r="Z73" s="31">
        <f t="shared" si="15"/>
        <v>5366.512229337075</v>
      </c>
      <c r="AA73" s="230">
        <v>5063.8999999999996</v>
      </c>
      <c r="AB73" s="31"/>
      <c r="AC73" s="31">
        <f t="shared" si="16"/>
        <v>5830.9555959599174</v>
      </c>
      <c r="AD73" s="200">
        <v>5460.2</v>
      </c>
      <c r="AE73" s="32"/>
      <c r="AF73" s="200">
        <f t="shared" si="18"/>
        <v>7.9651329697080886</v>
      </c>
      <c r="AG73" s="32">
        <f t="shared" si="19"/>
        <v>7.2579758983187475</v>
      </c>
      <c r="AH73" s="33"/>
      <c r="AI73" s="33">
        <f t="shared" si="17"/>
        <v>3598.8944627502628</v>
      </c>
      <c r="AJ73" s="32">
        <v>3243.22</v>
      </c>
      <c r="AK73" s="32"/>
      <c r="AM73" s="22"/>
    </row>
    <row r="74" spans="24:39" x14ac:dyDescent="0.5">
      <c r="X74" s="30">
        <f t="shared" si="14"/>
        <v>1995</v>
      </c>
      <c r="Y74" s="31" t="s">
        <v>187</v>
      </c>
      <c r="Z74" s="31">
        <f t="shared" si="15"/>
        <v>5447.7745287003263</v>
      </c>
      <c r="AA74" s="230">
        <v>5140.58</v>
      </c>
      <c r="AB74" s="31"/>
      <c r="AC74" s="31">
        <f t="shared" si="16"/>
        <v>5891.067769597621</v>
      </c>
      <c r="AD74" s="200">
        <v>5516.49</v>
      </c>
      <c r="AE74" s="32"/>
      <c r="AF74" s="200">
        <f t="shared" si="18"/>
        <v>7.5248368926432052</v>
      </c>
      <c r="AG74" s="32">
        <f t="shared" si="19"/>
        <v>6.8142967720416392</v>
      </c>
      <c r="AH74" s="33"/>
      <c r="AI74" s="33">
        <f t="shared" si="17"/>
        <v>3653.0906028704903</v>
      </c>
      <c r="AJ74" s="32">
        <v>3292.06</v>
      </c>
      <c r="AK74" s="32"/>
      <c r="AM74" s="22"/>
    </row>
    <row r="75" spans="24:39" x14ac:dyDescent="0.5">
      <c r="X75" s="30">
        <f t="shared" si="14"/>
        <v>1995</v>
      </c>
      <c r="Y75" s="31" t="s">
        <v>188</v>
      </c>
      <c r="Z75" s="31">
        <f t="shared" si="15"/>
        <v>5483.6155689254856</v>
      </c>
      <c r="AA75" s="230">
        <v>5174.3999999999996</v>
      </c>
      <c r="AB75" s="31"/>
      <c r="AC75" s="31">
        <f t="shared" si="16"/>
        <v>5914.2732684987977</v>
      </c>
      <c r="AD75" s="200">
        <v>5538.22</v>
      </c>
      <c r="AE75" s="32"/>
      <c r="AF75" s="200">
        <f t="shared" si="18"/>
        <v>7.2816672484026901</v>
      </c>
      <c r="AG75" s="32">
        <f t="shared" si="19"/>
        <v>6.5692587148939658</v>
      </c>
      <c r="AH75" s="33"/>
      <c r="AI75" s="33">
        <f t="shared" si="17"/>
        <v>3683.1181940181832</v>
      </c>
      <c r="AJ75" s="32">
        <v>3319.12</v>
      </c>
      <c r="AK75" s="32"/>
      <c r="AM75" s="22"/>
    </row>
    <row r="76" spans="24:39" x14ac:dyDescent="0.5">
      <c r="X76" s="30">
        <f t="shared" si="14"/>
        <v>1995</v>
      </c>
      <c r="Y76" s="31" t="s">
        <v>189</v>
      </c>
      <c r="Z76" s="31">
        <f t="shared" si="15"/>
        <v>5517.792787945632</v>
      </c>
      <c r="AA76" s="230">
        <v>5206.6499999999996</v>
      </c>
      <c r="AB76" s="31"/>
      <c r="AC76" s="31">
        <f t="shared" si="16"/>
        <v>5976.63871423413</v>
      </c>
      <c r="AD76" s="200">
        <v>5596.62</v>
      </c>
      <c r="AE76" s="32"/>
      <c r="AF76" s="200">
        <f t="shared" si="18"/>
        <v>7.6773241319689873</v>
      </c>
      <c r="AG76" s="32">
        <f t="shared" si="19"/>
        <v>6.967955658951297</v>
      </c>
      <c r="AH76" s="33"/>
      <c r="AI76" s="33">
        <f t="shared" si="17"/>
        <v>3744.5937501742151</v>
      </c>
      <c r="AJ76" s="32">
        <v>3374.52</v>
      </c>
      <c r="AK76" s="32"/>
      <c r="AM76" s="22"/>
    </row>
    <row r="77" spans="24:39" x14ac:dyDescent="0.5">
      <c r="X77" s="30">
        <f t="shared" si="14"/>
        <v>1996</v>
      </c>
      <c r="Y77" s="31" t="s">
        <v>178</v>
      </c>
      <c r="Z77" s="31">
        <f t="shared" si="15"/>
        <v>5506.6229309387381</v>
      </c>
      <c r="AA77" s="230">
        <v>5196.1099999999997</v>
      </c>
      <c r="AB77" s="31"/>
      <c r="AC77" s="31">
        <f t="shared" si="16"/>
        <v>5963.7811805585579</v>
      </c>
      <c r="AD77" s="200">
        <v>5584.58</v>
      </c>
      <c r="AE77" s="32"/>
      <c r="AF77" s="200">
        <f t="shared" si="18"/>
        <v>7.6655771863347155</v>
      </c>
      <c r="AG77" s="32">
        <f t="shared" si="19"/>
        <v>6.956118454745031</v>
      </c>
      <c r="AH77" s="33"/>
      <c r="AI77" s="33">
        <f t="shared" si="17"/>
        <v>3767.0977985288055</v>
      </c>
      <c r="AJ77" s="32">
        <v>3394.8</v>
      </c>
      <c r="AK77" s="32"/>
      <c r="AM77" s="22"/>
    </row>
    <row r="78" spans="24:39" x14ac:dyDescent="0.5">
      <c r="X78" s="30">
        <f t="shared" si="14"/>
        <v>1996</v>
      </c>
      <c r="Y78" s="31" t="s">
        <v>179</v>
      </c>
      <c r="Z78" s="31">
        <f t="shared" si="15"/>
        <v>5508.9861929050912</v>
      </c>
      <c r="AA78" s="230">
        <v>5198.34</v>
      </c>
      <c r="AB78" s="31"/>
      <c r="AC78" s="31">
        <f t="shared" si="16"/>
        <v>5942.0066696245958</v>
      </c>
      <c r="AD78" s="200">
        <v>5564.19</v>
      </c>
      <c r="AE78" s="32"/>
      <c r="AF78" s="200">
        <f t="shared" si="18"/>
        <v>7.287445147665272</v>
      </c>
      <c r="AG78" s="32">
        <f t="shared" si="19"/>
        <v>6.5750810090956513</v>
      </c>
      <c r="AH78" s="33"/>
      <c r="AI78" s="33">
        <f t="shared" si="17"/>
        <v>3863.6277376987186</v>
      </c>
      <c r="AJ78" s="32">
        <v>3481.79</v>
      </c>
      <c r="AK78" s="32"/>
      <c r="AM78" s="22"/>
    </row>
    <row r="79" spans="24:39" x14ac:dyDescent="0.5">
      <c r="X79" s="30">
        <f t="shared" si="14"/>
        <v>1996</v>
      </c>
      <c r="Y79" s="31" t="s">
        <v>180</v>
      </c>
      <c r="Z79" s="31">
        <f t="shared" si="15"/>
        <v>5471.7250759826629</v>
      </c>
      <c r="AA79" s="230">
        <v>5163.18</v>
      </c>
      <c r="AB79" s="31"/>
      <c r="AC79" s="31">
        <f t="shared" si="16"/>
        <v>5870.9805429832095</v>
      </c>
      <c r="AD79" s="200">
        <v>5497.68</v>
      </c>
      <c r="AE79" s="32"/>
      <c r="AF79" s="200">
        <f t="shared" si="18"/>
        <v>6.8004903793749243</v>
      </c>
      <c r="AG79" s="32">
        <f t="shared" si="19"/>
        <v>6.0843846859038759</v>
      </c>
      <c r="AH79" s="33"/>
      <c r="AI79" s="33">
        <f t="shared" si="17"/>
        <v>3823.8017862467336</v>
      </c>
      <c r="AJ79" s="32">
        <v>3445.9</v>
      </c>
      <c r="AK79" s="32"/>
      <c r="AM79" s="22"/>
    </row>
    <row r="80" spans="24:39" x14ac:dyDescent="0.5">
      <c r="X80" s="30">
        <f t="shared" si="14"/>
        <v>1996</v>
      </c>
      <c r="Y80" s="31" t="s">
        <v>181</v>
      </c>
      <c r="Z80" s="31">
        <f t="shared" si="15"/>
        <v>5466.8925761770224</v>
      </c>
      <c r="AA80" s="230">
        <v>5158.62</v>
      </c>
      <c r="AB80" s="31"/>
      <c r="AC80" s="31">
        <f t="shared" si="16"/>
        <v>5876.8219640135567</v>
      </c>
      <c r="AD80" s="200">
        <v>5503.15</v>
      </c>
      <c r="AE80" s="32"/>
      <c r="AF80" s="200">
        <f t="shared" si="18"/>
        <v>6.9753582862764567</v>
      </c>
      <c r="AG80" s="32">
        <f t="shared" si="19"/>
        <v>6.260596203992252</v>
      </c>
      <c r="AH80" s="33"/>
      <c r="AI80" s="33">
        <f t="shared" si="17"/>
        <v>3782.4777842385997</v>
      </c>
      <c r="AJ80" s="32">
        <v>3408.66</v>
      </c>
      <c r="AK80" s="32"/>
      <c r="AM80" s="22"/>
    </row>
    <row r="81" spans="24:39" x14ac:dyDescent="0.5">
      <c r="X81" s="30">
        <f t="shared" si="14"/>
        <v>1996</v>
      </c>
      <c r="Y81" s="31" t="s">
        <v>182</v>
      </c>
      <c r="Z81" s="31">
        <f t="shared" si="15"/>
        <v>5448.7601043185823</v>
      </c>
      <c r="AA81" s="230">
        <v>5141.51</v>
      </c>
      <c r="AB81" s="31"/>
      <c r="AC81" s="31">
        <f t="shared" si="16"/>
        <v>5877.3345567182314</v>
      </c>
      <c r="AD81" s="200">
        <v>5503.63</v>
      </c>
      <c r="AE81" s="32"/>
      <c r="AF81" s="200">
        <f t="shared" si="18"/>
        <v>7.2919866695312807</v>
      </c>
      <c r="AG81" s="32">
        <f t="shared" si="19"/>
        <v>6.5796574260987732</v>
      </c>
      <c r="AH81" s="33"/>
      <c r="AI81" s="33">
        <f t="shared" si="17"/>
        <v>3740.0219218102648</v>
      </c>
      <c r="AJ81" s="32">
        <v>3370.4</v>
      </c>
      <c r="AK81" s="32"/>
      <c r="AM81" s="22"/>
    </row>
    <row r="82" spans="24:39" x14ac:dyDescent="0.5">
      <c r="X82" s="30">
        <f t="shared" si="14"/>
        <v>1996</v>
      </c>
      <c r="Y82" s="31" t="s">
        <v>183</v>
      </c>
      <c r="Z82" s="31">
        <f t="shared" si="15"/>
        <v>5397.3406107726123</v>
      </c>
      <c r="AA82" s="230">
        <v>5092.99</v>
      </c>
      <c r="AB82" s="31"/>
      <c r="AC82" s="31">
        <f t="shared" si="16"/>
        <v>5851.3631930147512</v>
      </c>
      <c r="AD82" s="200">
        <v>5479.31</v>
      </c>
      <c r="AE82" s="32"/>
      <c r="AF82" s="200">
        <f t="shared" si="18"/>
        <v>7.7592616842540707</v>
      </c>
      <c r="AG82" s="32">
        <f t="shared" si="19"/>
        <v>7.0505227848032037</v>
      </c>
      <c r="AH82" s="33"/>
      <c r="AI82" s="33">
        <f t="shared" si="17"/>
        <v>3715.365119323134</v>
      </c>
      <c r="AJ82" s="32">
        <v>3348.18</v>
      </c>
      <c r="AK82" s="32"/>
      <c r="AM82" s="22"/>
    </row>
    <row r="83" spans="24:39" x14ac:dyDescent="0.5">
      <c r="X83" s="30">
        <f t="shared" si="14"/>
        <v>1996</v>
      </c>
      <c r="Y83" s="34" t="s">
        <v>184</v>
      </c>
      <c r="Z83" s="31">
        <f t="shared" si="15"/>
        <v>5370.0518234929605</v>
      </c>
      <c r="AA83" s="230">
        <v>5067.24</v>
      </c>
      <c r="AB83" s="34"/>
      <c r="AC83" s="31">
        <f t="shared" si="16"/>
        <v>5820.6930628517584</v>
      </c>
      <c r="AD83" s="200">
        <v>5450.59</v>
      </c>
      <c r="AE83" s="32"/>
      <c r="AF83" s="200">
        <f t="shared" si="18"/>
        <v>7.742054674465404</v>
      </c>
      <c r="AG83" s="32">
        <f t="shared" si="19"/>
        <v>7.0331835636142204</v>
      </c>
      <c r="AH83" s="33"/>
      <c r="AI83" s="33">
        <f t="shared" si="17"/>
        <v>3719.5596608803507</v>
      </c>
      <c r="AJ83" s="32">
        <v>3351.96</v>
      </c>
      <c r="AK83" s="32"/>
      <c r="AM83" s="22"/>
    </row>
    <row r="84" spans="24:39" x14ac:dyDescent="0.5">
      <c r="X84" s="30">
        <f t="shared" si="14"/>
        <v>1996</v>
      </c>
      <c r="Y84" s="31" t="s">
        <v>185</v>
      </c>
      <c r="Z84" s="31">
        <f t="shared" si="15"/>
        <v>5393.9493828388304</v>
      </c>
      <c r="AA84" s="230">
        <v>5089.79</v>
      </c>
      <c r="AB84" s="31"/>
      <c r="AC84" s="31">
        <f t="shared" si="16"/>
        <v>5830.3041760643955</v>
      </c>
      <c r="AD84" s="200">
        <v>5459.59</v>
      </c>
      <c r="AE84" s="32"/>
      <c r="AF84" s="200">
        <f t="shared" si="18"/>
        <v>7.4842543381692934</v>
      </c>
      <c r="AG84" s="32">
        <f t="shared" si="19"/>
        <v>6.773402398348594</v>
      </c>
      <c r="AH84" s="33"/>
      <c r="AI84" s="33">
        <f t="shared" si="17"/>
        <v>3738.2353578136731</v>
      </c>
      <c r="AJ84" s="32">
        <v>3368.79</v>
      </c>
      <c r="AK84" s="32"/>
      <c r="AM84" s="22"/>
    </row>
    <row r="85" spans="24:39" x14ac:dyDescent="0.5">
      <c r="X85" s="30">
        <f t="shared" si="14"/>
        <v>1996</v>
      </c>
      <c r="Y85" s="31" t="s">
        <v>186</v>
      </c>
      <c r="Z85" s="31">
        <f t="shared" si="15"/>
        <v>5445.1569246389381</v>
      </c>
      <c r="AA85" s="230">
        <v>5138.1099999999997</v>
      </c>
      <c r="AB85" s="31"/>
      <c r="AC85" s="31">
        <f t="shared" si="16"/>
        <v>5852.0146129102732</v>
      </c>
      <c r="AD85" s="200">
        <v>5479.92</v>
      </c>
      <c r="AE85" s="32"/>
      <c r="AF85" s="200">
        <f t="shared" si="18"/>
        <v>6.9524380095319032</v>
      </c>
      <c r="AG85" s="32">
        <f t="shared" si="19"/>
        <v>6.2374998175155909</v>
      </c>
      <c r="AH85" s="33"/>
      <c r="AI85" s="33">
        <f t="shared" si="17"/>
        <v>3751.1518826089105</v>
      </c>
      <c r="AJ85" s="32">
        <v>3380.43</v>
      </c>
      <c r="AK85" s="32"/>
      <c r="AM85" s="22"/>
    </row>
    <row r="86" spans="24:39" x14ac:dyDescent="0.5">
      <c r="X86" s="30">
        <f t="shared" si="14"/>
        <v>1996</v>
      </c>
      <c r="Y86" s="31" t="s">
        <v>187</v>
      </c>
      <c r="Z86" s="31">
        <f t="shared" si="15"/>
        <v>5528.9520473652337</v>
      </c>
      <c r="AA86" s="230">
        <v>5217.18</v>
      </c>
      <c r="AB86" s="31"/>
      <c r="AC86" s="31">
        <f t="shared" si="16"/>
        <v>5919.3030844134119</v>
      </c>
      <c r="AD86" s="200">
        <v>5542.93</v>
      </c>
      <c r="AE86" s="32"/>
      <c r="AF86" s="200">
        <f t="shared" si="18"/>
        <v>6.5945438420959128</v>
      </c>
      <c r="AG86" s="32">
        <f t="shared" si="19"/>
        <v>5.8768557423600871</v>
      </c>
      <c r="AH86" s="33"/>
      <c r="AI86" s="33">
        <f t="shared" si="17"/>
        <v>3779.6037465049512</v>
      </c>
      <c r="AJ86" s="32">
        <v>3406.07</v>
      </c>
      <c r="AK86" s="32"/>
      <c r="AM86" s="22"/>
    </row>
    <row r="87" spans="24:39" x14ac:dyDescent="0.5">
      <c r="X87" s="30">
        <f t="shared" si="14"/>
        <v>1996</v>
      </c>
      <c r="Y87" s="31" t="s">
        <v>188</v>
      </c>
      <c r="Z87" s="31">
        <f t="shared" si="15"/>
        <v>5615.3223838037438</v>
      </c>
      <c r="AA87" s="230">
        <v>5298.68</v>
      </c>
      <c r="AB87" s="31"/>
      <c r="AC87" s="31">
        <f t="shared" si="16"/>
        <v>5980.9530361651359</v>
      </c>
      <c r="AD87" s="200">
        <v>5600.66</v>
      </c>
      <c r="AE87" s="32"/>
      <c r="AF87" s="200">
        <f t="shared" si="18"/>
        <v>6.1132506834701168</v>
      </c>
      <c r="AG87" s="32">
        <f t="shared" si="19"/>
        <v>5.3918645302517891</v>
      </c>
      <c r="AH87" s="33"/>
      <c r="AI87" s="33">
        <f t="shared" si="17"/>
        <v>3825.8657670129833</v>
      </c>
      <c r="AJ87" s="32">
        <v>3447.76</v>
      </c>
      <c r="AK87" s="32"/>
      <c r="AM87" s="22"/>
    </row>
    <row r="88" spans="24:39" x14ac:dyDescent="0.5">
      <c r="X88" s="30">
        <f t="shared" si="14"/>
        <v>1996</v>
      </c>
      <c r="Y88" s="31" t="s">
        <v>189</v>
      </c>
      <c r="Z88" s="31">
        <f t="shared" si="15"/>
        <v>5619.5190283717993</v>
      </c>
      <c r="AA88" s="230">
        <v>5302.64</v>
      </c>
      <c r="AB88" s="31"/>
      <c r="AC88" s="31">
        <f t="shared" si="16"/>
        <v>5988.3001982654632</v>
      </c>
      <c r="AD88" s="200">
        <v>5607.54</v>
      </c>
      <c r="AE88" s="32"/>
      <c r="AF88" s="200">
        <f t="shared" si="18"/>
        <v>6.15836143285674</v>
      </c>
      <c r="AG88" s="32">
        <f t="shared" si="19"/>
        <v>5.437321891595948</v>
      </c>
      <c r="AH88" s="33"/>
      <c r="AI88" s="33">
        <f t="shared" si="17"/>
        <v>3861.3751135291022</v>
      </c>
      <c r="AJ88" s="32">
        <v>3479.76</v>
      </c>
      <c r="AK88" s="32"/>
      <c r="AM88" s="22"/>
    </row>
    <row r="89" spans="24:39" x14ac:dyDescent="0.5">
      <c r="X89" s="30">
        <f t="shared" si="14"/>
        <v>1997</v>
      </c>
      <c r="Y89" s="31" t="s">
        <v>178</v>
      </c>
      <c r="Z89" s="31">
        <f t="shared" si="15"/>
        <v>5608.3915617140774</v>
      </c>
      <c r="AA89" s="230">
        <v>5292.14</v>
      </c>
      <c r="AB89" s="31"/>
      <c r="AC89" s="31">
        <f t="shared" si="16"/>
        <v>5976.6280352194499</v>
      </c>
      <c r="AD89" s="200">
        <v>5596.61</v>
      </c>
      <c r="AE89" s="32"/>
      <c r="AF89" s="200">
        <f t="shared" si="18"/>
        <v>6.1612747411317166</v>
      </c>
      <c r="AG89" s="32">
        <f t="shared" si="19"/>
        <v>5.4402575845020396</v>
      </c>
      <c r="AH89" s="33"/>
      <c r="AI89" s="33">
        <f t="shared" si="17"/>
        <v>3889.5495606554859</v>
      </c>
      <c r="AJ89" s="32">
        <v>3505.15</v>
      </c>
      <c r="AK89" s="32"/>
      <c r="AM89" s="22"/>
    </row>
    <row r="90" spans="24:39" x14ac:dyDescent="0.5">
      <c r="X90" s="30">
        <f t="shared" si="14"/>
        <v>1997</v>
      </c>
      <c r="Y90" s="31" t="s">
        <v>179</v>
      </c>
      <c r="Z90" s="31">
        <f t="shared" si="15"/>
        <v>5565.6408945738376</v>
      </c>
      <c r="AA90" s="230">
        <v>5251.8</v>
      </c>
      <c r="AB90" s="31"/>
      <c r="AC90" s="31">
        <f t="shared" si="16"/>
        <v>5955.9854998416422</v>
      </c>
      <c r="AD90" s="200">
        <v>5577.28</v>
      </c>
      <c r="AE90" s="32"/>
      <c r="AF90" s="200">
        <f t="shared" si="18"/>
        <v>6.5538206108490922</v>
      </c>
      <c r="AG90" s="32">
        <f t="shared" si="19"/>
        <v>5.8358196109931644</v>
      </c>
      <c r="AH90" s="33"/>
      <c r="AI90" s="33">
        <f t="shared" si="17"/>
        <v>3899.63643440022</v>
      </c>
      <c r="AJ90" s="32">
        <v>3514.24</v>
      </c>
      <c r="AK90" s="32"/>
      <c r="AM90" s="22"/>
    </row>
    <row r="91" spans="24:39" x14ac:dyDescent="0.5">
      <c r="X91" s="30">
        <f t="shared" si="14"/>
        <v>1997</v>
      </c>
      <c r="Y91" s="31" t="s">
        <v>180</v>
      </c>
      <c r="Z91" s="31">
        <f t="shared" si="15"/>
        <v>5571.7133120927656</v>
      </c>
      <c r="AA91" s="230">
        <v>5257.53</v>
      </c>
      <c r="AB91" s="31"/>
      <c r="AC91" s="31">
        <f t="shared" si="16"/>
        <v>5970.0711202054945</v>
      </c>
      <c r="AD91" s="200">
        <v>5590.47</v>
      </c>
      <c r="AE91" s="32"/>
      <c r="AF91" s="200">
        <f t="shared" si="18"/>
        <v>6.6725806123900444</v>
      </c>
      <c r="AG91" s="32">
        <f t="shared" si="19"/>
        <v>5.9554921142587425</v>
      </c>
      <c r="AH91" s="33"/>
      <c r="AI91" s="33">
        <f t="shared" si="17"/>
        <v>3880.1839705118596</v>
      </c>
      <c r="AJ91" s="32">
        <v>3496.71</v>
      </c>
      <c r="AK91" s="32"/>
      <c r="AM91" s="22"/>
    </row>
    <row r="92" spans="24:39" x14ac:dyDescent="0.5">
      <c r="X92" s="30">
        <f t="shared" si="14"/>
        <v>1997</v>
      </c>
      <c r="Y92" s="31" t="s">
        <v>181</v>
      </c>
      <c r="Z92" s="31">
        <f t="shared" si="15"/>
        <v>5538.1083627864446</v>
      </c>
      <c r="AA92" s="230">
        <v>5225.82</v>
      </c>
      <c r="AB92" s="31"/>
      <c r="AC92" s="31">
        <f t="shared" si="16"/>
        <v>5958.260129968633</v>
      </c>
      <c r="AD92" s="200">
        <v>5579.41</v>
      </c>
      <c r="AE92" s="32"/>
      <c r="AF92" s="200">
        <f t="shared" si="18"/>
        <v>7.0515848253909663</v>
      </c>
      <c r="AG92" s="32">
        <f t="shared" si="19"/>
        <v>6.3374084356589755</v>
      </c>
      <c r="AH92" s="33"/>
      <c r="AI92" s="33">
        <f t="shared" si="17"/>
        <v>3831.9911292870138</v>
      </c>
      <c r="AJ92" s="32">
        <v>3453.28</v>
      </c>
      <c r="AK92" s="32"/>
      <c r="AM92" s="22"/>
    </row>
    <row r="93" spans="24:39" x14ac:dyDescent="0.5">
      <c r="X93" s="30">
        <f t="shared" si="14"/>
        <v>1997</v>
      </c>
      <c r="Y93" s="31" t="s">
        <v>182</v>
      </c>
      <c r="Z93" s="31">
        <f t="shared" si="15"/>
        <v>5505.3936108127418</v>
      </c>
      <c r="AA93" s="230">
        <v>5194.95</v>
      </c>
      <c r="AB93" s="31"/>
      <c r="AC93" s="31">
        <f t="shared" si="16"/>
        <v>5939.8281506297317</v>
      </c>
      <c r="AD93" s="200">
        <v>5562.15</v>
      </c>
      <c r="AE93" s="32"/>
      <c r="AF93" s="200">
        <f t="shared" si="18"/>
        <v>7.3139243897305644</v>
      </c>
      <c r="AG93" s="32">
        <f t="shared" si="19"/>
        <v>6.6017637064804013</v>
      </c>
      <c r="AH93" s="33"/>
      <c r="AI93" s="33">
        <f t="shared" si="17"/>
        <v>3802.6071450449244</v>
      </c>
      <c r="AJ93" s="32">
        <v>3426.8</v>
      </c>
      <c r="AK93" s="32"/>
      <c r="AM93" s="22"/>
    </row>
    <row r="94" spans="24:39" x14ac:dyDescent="0.5">
      <c r="X94" s="30">
        <f t="shared" si="14"/>
        <v>1997</v>
      </c>
      <c r="Y94" s="31" t="s">
        <v>183</v>
      </c>
      <c r="Z94" s="31">
        <f t="shared" si="15"/>
        <v>5528.7294980320794</v>
      </c>
      <c r="AA94" s="230">
        <v>5216.97</v>
      </c>
      <c r="AB94" s="31"/>
      <c r="AC94" s="31">
        <f t="shared" si="16"/>
        <v>5971.0322315267586</v>
      </c>
      <c r="AD94" s="200">
        <v>5591.37</v>
      </c>
      <c r="AE94" s="32"/>
      <c r="AF94" s="200">
        <f t="shared" si="18"/>
        <v>7.4074752294811308</v>
      </c>
      <c r="AG94" s="32">
        <f t="shared" si="19"/>
        <v>6.6960333513968795</v>
      </c>
      <c r="AH94" s="33"/>
      <c r="AI94" s="33">
        <f t="shared" si="17"/>
        <v>3808.8212806852462</v>
      </c>
      <c r="AJ94" s="32">
        <v>3432.4</v>
      </c>
      <c r="AK94" s="32"/>
      <c r="AM94" s="22"/>
    </row>
    <row r="95" spans="24:39" x14ac:dyDescent="0.5">
      <c r="X95" s="30">
        <f t="shared" si="14"/>
        <v>1997</v>
      </c>
      <c r="Y95" s="34" t="s">
        <v>184</v>
      </c>
      <c r="Z95" s="31">
        <f t="shared" si="15"/>
        <v>5581.1133720217176</v>
      </c>
      <c r="AA95" s="230">
        <v>5266.4</v>
      </c>
      <c r="AB95" s="34"/>
      <c r="AC95" s="31">
        <f t="shared" si="16"/>
        <v>6026.3602065875048</v>
      </c>
      <c r="AD95" s="200">
        <v>5643.18</v>
      </c>
      <c r="AE95" s="32"/>
      <c r="AF95" s="200">
        <f t="shared" si="18"/>
        <v>7.388320964934703</v>
      </c>
      <c r="AG95" s="32">
        <f t="shared" si="19"/>
        <v>6.6767319135664804</v>
      </c>
      <c r="AH95" s="33"/>
      <c r="AI95" s="33">
        <f t="shared" si="17"/>
        <v>3826.3096338444343</v>
      </c>
      <c r="AJ95" s="32">
        <v>3448.16</v>
      </c>
      <c r="AK95" s="32"/>
      <c r="AM95" s="22"/>
    </row>
    <row r="96" spans="24:39" x14ac:dyDescent="0.5">
      <c r="X96" s="30">
        <f t="shared" si="14"/>
        <v>1997</v>
      </c>
      <c r="Y96" s="31" t="s">
        <v>185</v>
      </c>
      <c r="Z96" s="31">
        <f t="shared" si="15"/>
        <v>5614.7183213280377</v>
      </c>
      <c r="AA96" s="230">
        <v>5298.11</v>
      </c>
      <c r="AB96" s="31"/>
      <c r="AC96" s="31">
        <f t="shared" si="16"/>
        <v>6063.9396592489138</v>
      </c>
      <c r="AD96" s="200">
        <v>5678.37</v>
      </c>
      <c r="AE96" s="32"/>
      <c r="AF96" s="200">
        <f t="shared" si="18"/>
        <v>7.4080773088780578</v>
      </c>
      <c r="AG96" s="32">
        <f t="shared" si="19"/>
        <v>6.6966400569177464</v>
      </c>
      <c r="AH96" s="33"/>
      <c r="AI96" s="33">
        <f t="shared" si="17"/>
        <v>3826.9865307623986</v>
      </c>
      <c r="AJ96" s="32">
        <v>3448.77</v>
      </c>
      <c r="AK96" s="32"/>
      <c r="AM96" s="22"/>
    </row>
    <row r="97" spans="24:39" x14ac:dyDescent="0.5">
      <c r="X97" s="30">
        <f t="shared" si="14"/>
        <v>1997</v>
      </c>
      <c r="Y97" s="31" t="s">
        <v>186</v>
      </c>
      <c r="Z97" s="31">
        <f t="shared" si="15"/>
        <v>5606.9290946676338</v>
      </c>
      <c r="AA97" s="230">
        <v>5290.76</v>
      </c>
      <c r="AB97" s="31"/>
      <c r="AC97" s="31">
        <f t="shared" si="16"/>
        <v>6039.3779254832862</v>
      </c>
      <c r="AD97" s="200">
        <v>5655.37</v>
      </c>
      <c r="AE97" s="32"/>
      <c r="AF97" s="200">
        <f t="shared" si="18"/>
        <v>7.1604863307349165</v>
      </c>
      <c r="AG97" s="32">
        <f t="shared" si="19"/>
        <v>6.4471466942039086</v>
      </c>
      <c r="AH97" s="33"/>
      <c r="AI97" s="33">
        <f t="shared" si="17"/>
        <v>3813.2710456705468</v>
      </c>
      <c r="AJ97" s="32">
        <v>3436.41</v>
      </c>
      <c r="AK97" s="32"/>
      <c r="AM97" s="22"/>
    </row>
    <row r="98" spans="24:39" x14ac:dyDescent="0.5">
      <c r="X98" s="30">
        <f t="shared" si="14"/>
        <v>1997</v>
      </c>
      <c r="Y98" s="31" t="s">
        <v>187</v>
      </c>
      <c r="Z98" s="31">
        <f t="shared" si="15"/>
        <v>5635.2246527401267</v>
      </c>
      <c r="AA98" s="230">
        <v>5317.46</v>
      </c>
      <c r="AB98" s="31"/>
      <c r="AC98" s="31">
        <f t="shared" si="16"/>
        <v>6038.7265055877642</v>
      </c>
      <c r="AD98" s="200">
        <v>5654.76</v>
      </c>
      <c r="AE98" s="32"/>
      <c r="AF98" s="200">
        <f t="shared" si="18"/>
        <v>6.6819030879154528</v>
      </c>
      <c r="AG98" s="32">
        <f t="shared" si="19"/>
        <v>5.9648862197511532</v>
      </c>
      <c r="AH98" s="33"/>
      <c r="AI98" s="33">
        <f t="shared" si="17"/>
        <v>3847.2490516181592</v>
      </c>
      <c r="AJ98" s="32">
        <v>3467.03</v>
      </c>
      <c r="AK98" s="32"/>
      <c r="AM98" s="22"/>
    </row>
    <row r="99" spans="24:39" x14ac:dyDescent="0.5">
      <c r="X99" s="30">
        <f t="shared" si="14"/>
        <v>1997</v>
      </c>
      <c r="Y99" s="31" t="s">
        <v>188</v>
      </c>
      <c r="Z99" s="31">
        <f t="shared" si="15"/>
        <v>5701.7139154168399</v>
      </c>
      <c r="AA99" s="230">
        <v>5380.2</v>
      </c>
      <c r="AB99" s="31"/>
      <c r="AC99" s="31">
        <f t="shared" si="16"/>
        <v>6069.77040126458</v>
      </c>
      <c r="AD99" s="200">
        <v>5683.83</v>
      </c>
      <c r="AE99" s="32"/>
      <c r="AF99" s="200">
        <f t="shared" si="18"/>
        <v>6.0637629023176709</v>
      </c>
      <c r="AG99" s="32">
        <f t="shared" si="19"/>
        <v>5.3419965058771997</v>
      </c>
      <c r="AH99" s="33"/>
      <c r="AI99" s="33">
        <f t="shared" si="17"/>
        <v>3901.8779618990516</v>
      </c>
      <c r="AJ99" s="32">
        <v>3516.26</v>
      </c>
      <c r="AK99" s="32"/>
      <c r="AM99" s="22"/>
    </row>
    <row r="100" spans="24:39" x14ac:dyDescent="0.5">
      <c r="X100" s="30">
        <f t="shared" si="14"/>
        <v>1997</v>
      </c>
      <c r="Y100" s="31" t="s">
        <v>189</v>
      </c>
      <c r="Z100" s="31">
        <f t="shared" si="15"/>
        <v>5720.9591339410517</v>
      </c>
      <c r="AA100" s="230">
        <v>5398.36</v>
      </c>
      <c r="AB100" s="31"/>
      <c r="AC100" s="31">
        <f t="shared" si="16"/>
        <v>6084.2191081275778</v>
      </c>
      <c r="AD100" s="200">
        <v>5697.36</v>
      </c>
      <c r="AE100" s="32"/>
      <c r="AF100" s="200">
        <f t="shared" si="18"/>
        <v>5.9705274864487841</v>
      </c>
      <c r="AG100" s="32">
        <f t="shared" si="19"/>
        <v>5.2480447084263577</v>
      </c>
      <c r="AH100" s="33"/>
      <c r="AI100" s="33">
        <f t="shared" si="17"/>
        <v>3962.5434610876832</v>
      </c>
      <c r="AJ100" s="32">
        <v>3570.93</v>
      </c>
      <c r="AK100" s="32"/>
      <c r="AM100" s="22"/>
    </row>
    <row r="101" spans="24:39" x14ac:dyDescent="0.5">
      <c r="X101" s="30">
        <f t="shared" si="14"/>
        <v>1998</v>
      </c>
      <c r="Y101" s="31" t="s">
        <v>178</v>
      </c>
      <c r="Z101" s="31">
        <f t="shared" si="15"/>
        <v>5698.7073799017962</v>
      </c>
      <c r="AA101" s="230">
        <v>5377.3630000000003</v>
      </c>
      <c r="AB101" s="31"/>
      <c r="AC101" s="31">
        <f t="shared" si="16"/>
        <v>6052.4917555111961</v>
      </c>
      <c r="AD101" s="200">
        <v>5667.65</v>
      </c>
      <c r="AE101" s="32"/>
      <c r="AF101" s="200">
        <f t="shared" si="18"/>
        <v>5.8452681953222951</v>
      </c>
      <c r="AG101" s="32">
        <f t="shared" si="19"/>
        <v>5.1218229777773789</v>
      </c>
      <c r="AH101" s="33"/>
      <c r="AI101" s="33">
        <f t="shared" si="17"/>
        <v>3979.0164688699269</v>
      </c>
      <c r="AJ101" s="32">
        <v>3585.7750000000001</v>
      </c>
      <c r="AK101" s="32"/>
      <c r="AM101" s="22"/>
    </row>
    <row r="102" spans="24:39" x14ac:dyDescent="0.5">
      <c r="X102" s="30">
        <f t="shared" si="14"/>
        <v>1998</v>
      </c>
      <c r="Y102" s="31" t="s">
        <v>179</v>
      </c>
      <c r="Z102" s="31">
        <f t="shared" si="15"/>
        <v>5706.9664143795253</v>
      </c>
      <c r="AA102" s="230">
        <v>5385.15631582683</v>
      </c>
      <c r="AB102" s="31"/>
      <c r="AC102" s="31">
        <f t="shared" si="16"/>
        <v>6072.5896611402868</v>
      </c>
      <c r="AD102" s="200">
        <v>5686.47</v>
      </c>
      <c r="AE102" s="32"/>
      <c r="AF102" s="200">
        <f t="shared" si="18"/>
        <v>6.0208785240415281</v>
      </c>
      <c r="AG102" s="32">
        <f t="shared" si="19"/>
        <v>5.298782622139397</v>
      </c>
      <c r="AH102" s="33"/>
      <c r="AI102" s="33">
        <f t="shared" si="17"/>
        <v>3987.6761466774255</v>
      </c>
      <c r="AJ102" s="32">
        <v>3593.57885214113</v>
      </c>
      <c r="AK102" s="32"/>
      <c r="AM102" s="22"/>
    </row>
    <row r="103" spans="24:39" x14ac:dyDescent="0.5">
      <c r="X103" s="30">
        <f t="shared" si="14"/>
        <v>1998</v>
      </c>
      <c r="Y103" s="31" t="s">
        <v>180</v>
      </c>
      <c r="Z103" s="31">
        <f t="shared" si="15"/>
        <v>5711.0683348374614</v>
      </c>
      <c r="AA103" s="230">
        <v>5389.0269331140498</v>
      </c>
      <c r="AB103" s="31"/>
      <c r="AC103" s="31">
        <f t="shared" si="16"/>
        <v>6077.2777485851175</v>
      </c>
      <c r="AD103" s="200">
        <v>5690.86</v>
      </c>
      <c r="AE103" s="32"/>
      <c r="AF103" s="200">
        <f t="shared" si="18"/>
        <v>6.0258791665876217</v>
      </c>
      <c r="AG103" s="32">
        <f t="shared" si="19"/>
        <v>5.3038216875120785</v>
      </c>
      <c r="AH103" s="33"/>
      <c r="AI103" s="33">
        <f t="shared" si="17"/>
        <v>3975.1809596675248</v>
      </c>
      <c r="AJ103" s="32">
        <v>3582.3185496138699</v>
      </c>
      <c r="AK103" s="32"/>
      <c r="AM103" s="22"/>
    </row>
    <row r="104" spans="24:39" x14ac:dyDescent="0.5">
      <c r="X104" s="30">
        <f t="shared" si="14"/>
        <v>1998</v>
      </c>
      <c r="Y104" s="31" t="s">
        <v>181</v>
      </c>
      <c r="Z104" s="31">
        <f t="shared" si="15"/>
        <v>5702.2822690568291</v>
      </c>
      <c r="AA104" s="230">
        <v>5380.7363047496301</v>
      </c>
      <c r="AB104" s="31"/>
      <c r="AC104" s="31">
        <f t="shared" si="16"/>
        <v>6091.2458997874828</v>
      </c>
      <c r="AD104" s="200">
        <v>5703.94</v>
      </c>
      <c r="AE104" s="32"/>
      <c r="AF104" s="200">
        <f t="shared" si="18"/>
        <v>6.3856169514388554</v>
      </c>
      <c r="AG104" s="32">
        <f t="shared" si="19"/>
        <v>5.6663235456608891</v>
      </c>
      <c r="AH104" s="33"/>
      <c r="AI104" s="33">
        <f t="shared" si="17"/>
        <v>3941.9414707627584</v>
      </c>
      <c r="AJ104" s="32">
        <v>3552.36407989504</v>
      </c>
      <c r="AK104" s="32"/>
      <c r="AM104" s="22"/>
    </row>
    <row r="105" spans="24:39" x14ac:dyDescent="0.5">
      <c r="X105" s="30">
        <f t="shared" si="14"/>
        <v>1998</v>
      </c>
      <c r="Y105" s="31" t="s">
        <v>182</v>
      </c>
      <c r="Z105" s="31">
        <f t="shared" si="15"/>
        <v>5671.623019500651</v>
      </c>
      <c r="AA105" s="230">
        <v>5351.8058994523499</v>
      </c>
      <c r="AB105" s="31"/>
      <c r="AC105" s="31">
        <f t="shared" si="16"/>
        <v>6089.0673807926178</v>
      </c>
      <c r="AD105" s="200">
        <v>5701.9</v>
      </c>
      <c r="AE105" s="32"/>
      <c r="AF105" s="200">
        <f t="shared" si="18"/>
        <v>6.8556370817763561</v>
      </c>
      <c r="AG105" s="32">
        <f t="shared" si="19"/>
        <v>6.1399551122897638</v>
      </c>
      <c r="AH105" s="33"/>
      <c r="AI105" s="33">
        <f t="shared" si="17"/>
        <v>3925.4871284532755</v>
      </c>
      <c r="AJ105" s="32">
        <v>3537.5359006813101</v>
      </c>
      <c r="AK105" s="32"/>
      <c r="AM105" s="22"/>
    </row>
    <row r="106" spans="24:39" x14ac:dyDescent="0.5">
      <c r="X106" s="30">
        <f t="shared" si="14"/>
        <v>1998</v>
      </c>
      <c r="Y106" s="31" t="s">
        <v>183</v>
      </c>
      <c r="Z106" s="31">
        <f t="shared" si="15"/>
        <v>5647.492576388735</v>
      </c>
      <c r="AA106" s="230">
        <v>5329.0361477677397</v>
      </c>
      <c r="AB106" s="31"/>
      <c r="AC106" s="31">
        <f t="shared" si="16"/>
        <v>6085.1268243754384</v>
      </c>
      <c r="AD106" s="200">
        <v>5698.21</v>
      </c>
      <c r="AE106" s="32"/>
      <c r="AF106" s="200">
        <f t="shared" si="18"/>
        <v>7.1918673286093915</v>
      </c>
      <c r="AG106" s="32">
        <f t="shared" si="19"/>
        <v>6.4787688104204655</v>
      </c>
      <c r="AH106" s="33"/>
      <c r="AI106" s="33">
        <f t="shared" si="17"/>
        <v>3883.6916736628741</v>
      </c>
      <c r="AJ106" s="32">
        <v>3499.8710410172298</v>
      </c>
      <c r="AK106" s="32"/>
      <c r="AM106" s="22"/>
    </row>
    <row r="107" spans="24:39" x14ac:dyDescent="0.5">
      <c r="X107" s="30">
        <f t="shared" si="14"/>
        <v>1998</v>
      </c>
      <c r="Y107" s="34" t="s">
        <v>184</v>
      </c>
      <c r="Z107" s="31">
        <f t="shared" si="15"/>
        <v>5664.5441925555224</v>
      </c>
      <c r="AA107" s="230">
        <v>5345.1262404418903</v>
      </c>
      <c r="AB107" s="34"/>
      <c r="AC107" s="31">
        <f t="shared" si="16"/>
        <v>6128.1632535386889</v>
      </c>
      <c r="AD107" s="200">
        <v>5738.51</v>
      </c>
      <c r="AE107" s="32"/>
      <c r="AF107" s="200">
        <f t="shared" si="18"/>
        <v>7.5653836525234723</v>
      </c>
      <c r="AG107" s="32">
        <f t="shared" si="19"/>
        <v>6.8551550761105196</v>
      </c>
      <c r="AH107" s="33"/>
      <c r="AI107" s="33">
        <f t="shared" si="17"/>
        <v>3886.0883426633818</v>
      </c>
      <c r="AJ107" s="32">
        <v>3502.0308500686701</v>
      </c>
      <c r="AK107" s="32"/>
      <c r="AM107" s="22"/>
    </row>
    <row r="108" spans="24:39" x14ac:dyDescent="0.5">
      <c r="X108" s="30">
        <f t="shared" si="14"/>
        <v>1998</v>
      </c>
      <c r="Y108" s="31" t="s">
        <v>185</v>
      </c>
      <c r="Z108" s="31">
        <f t="shared" si="15"/>
        <v>5692.2112893630756</v>
      </c>
      <c r="AA108" s="230">
        <v>5371.2332174758503</v>
      </c>
      <c r="AB108" s="31"/>
      <c r="AC108" s="31">
        <f t="shared" si="16"/>
        <v>6158.4809762172172</v>
      </c>
      <c r="AD108" s="200">
        <v>5766.9</v>
      </c>
      <c r="AE108" s="32"/>
      <c r="AF108" s="200">
        <f t="shared" si="18"/>
        <v>7.5711801116992827</v>
      </c>
      <c r="AG108" s="32">
        <f t="shared" si="19"/>
        <v>6.8609960728320152</v>
      </c>
      <c r="AH108" s="33"/>
      <c r="AI108" s="33">
        <f t="shared" si="17"/>
        <v>3888.2037249705654</v>
      </c>
      <c r="AJ108" s="32">
        <v>3503.9371716564001</v>
      </c>
      <c r="AK108" s="32"/>
      <c r="AM108" s="22"/>
    </row>
    <row r="109" spans="24:39" x14ac:dyDescent="0.5">
      <c r="X109" s="30">
        <f t="shared" si="14"/>
        <v>1998</v>
      </c>
      <c r="Y109" s="31" t="s">
        <v>186</v>
      </c>
      <c r="Z109" s="31">
        <f t="shared" si="15"/>
        <v>5716.3125962759168</v>
      </c>
      <c r="AA109" s="230">
        <v>5393.9754759223597</v>
      </c>
      <c r="AB109" s="31"/>
      <c r="AC109" s="31">
        <f t="shared" si="16"/>
        <v>6195.6546263207601</v>
      </c>
      <c r="AD109" s="200">
        <v>5801.71</v>
      </c>
      <c r="AE109" s="32"/>
      <c r="AF109" s="200">
        <f t="shared" si="18"/>
        <v>7.7367454926953627</v>
      </c>
      <c r="AG109" s="32">
        <f t="shared" si="19"/>
        <v>7.0278335883324106</v>
      </c>
      <c r="AH109" s="33"/>
      <c r="AI109" s="33">
        <f t="shared" si="17"/>
        <v>3878.9928324683974</v>
      </c>
      <c r="AJ109" s="32">
        <v>3495.6365807138</v>
      </c>
      <c r="AK109" s="32"/>
      <c r="AM109" s="22"/>
    </row>
    <row r="110" spans="24:39" x14ac:dyDescent="0.5">
      <c r="X110" s="30">
        <f t="shared" si="14"/>
        <v>1998</v>
      </c>
      <c r="Y110" s="31" t="s">
        <v>187</v>
      </c>
      <c r="Z110" s="31">
        <f t="shared" si="15"/>
        <v>5757.284223604026</v>
      </c>
      <c r="AA110" s="230">
        <v>5432.6367543766601</v>
      </c>
      <c r="AB110" s="31"/>
      <c r="AC110" s="31">
        <f t="shared" si="16"/>
        <v>6255.8949481346308</v>
      </c>
      <c r="AD110" s="200">
        <v>5858.12</v>
      </c>
      <c r="AE110" s="32"/>
      <c r="AF110" s="200">
        <f t="shared" si="18"/>
        <v>7.9702541149492827</v>
      </c>
      <c r="AG110" s="32">
        <f t="shared" si="19"/>
        <v>7.263136392278402</v>
      </c>
      <c r="AH110" s="33"/>
      <c r="AI110" s="33">
        <f t="shared" si="17"/>
        <v>3880.113718553393</v>
      </c>
      <c r="AJ110" s="32">
        <v>3496.6466909590999</v>
      </c>
      <c r="AK110" s="32"/>
      <c r="AM110" s="22"/>
    </row>
    <row r="111" spans="24:39" x14ac:dyDescent="0.5">
      <c r="X111" s="30">
        <f t="shared" si="14"/>
        <v>1998</v>
      </c>
      <c r="Y111" s="31" t="s">
        <v>188</v>
      </c>
      <c r="Z111" s="31">
        <f t="shared" si="15"/>
        <v>5794.1727290319695</v>
      </c>
      <c r="AA111" s="230">
        <v>5467.4451540697401</v>
      </c>
      <c r="AB111" s="31"/>
      <c r="AC111" s="31">
        <f t="shared" si="16"/>
        <v>6299.1129205474554</v>
      </c>
      <c r="AD111" s="200">
        <v>5898.59</v>
      </c>
      <c r="AE111" s="32"/>
      <c r="AF111" s="200">
        <f t="shared" si="18"/>
        <v>8.0160523852238157</v>
      </c>
      <c r="AG111" s="32">
        <f t="shared" si="19"/>
        <v>7.309286557130779</v>
      </c>
      <c r="AH111" s="33"/>
      <c r="AI111" s="33">
        <f t="shared" si="17"/>
        <v>3893.5283472969459</v>
      </c>
      <c r="AJ111" s="32">
        <v>3508.73556788616</v>
      </c>
      <c r="AK111" s="32"/>
      <c r="AM111" s="22"/>
    </row>
    <row r="112" spans="24:39" x14ac:dyDescent="0.5">
      <c r="X112" s="30">
        <f t="shared" si="14"/>
        <v>1998</v>
      </c>
      <c r="Y112" s="31" t="s">
        <v>189</v>
      </c>
      <c r="Z112" s="31">
        <f t="shared" si="15"/>
        <v>5774.8197495954291</v>
      </c>
      <c r="AA112" s="230">
        <v>5449.18346968692</v>
      </c>
      <c r="AB112" s="31"/>
      <c r="AC112" s="31">
        <f t="shared" si="16"/>
        <v>6298.9740933566063</v>
      </c>
      <c r="AD112" s="200">
        <v>5898.46</v>
      </c>
      <c r="AE112" s="32"/>
      <c r="AF112" s="200">
        <f t="shared" si="18"/>
        <v>8.3212652726098906</v>
      </c>
      <c r="AG112" s="32">
        <f t="shared" si="19"/>
        <v>7.6168445715166344</v>
      </c>
      <c r="AH112" s="33"/>
      <c r="AI112" s="33">
        <f t="shared" si="17"/>
        <v>3908.6826786981328</v>
      </c>
      <c r="AJ112" s="32">
        <v>3522.3922147246999</v>
      </c>
      <c r="AK112" s="32"/>
      <c r="AM112" s="22"/>
    </row>
    <row r="113" spans="24:39" x14ac:dyDescent="0.5">
      <c r="X113" s="30">
        <f t="shared" si="14"/>
        <v>1999</v>
      </c>
      <c r="Y113" s="31" t="s">
        <v>178</v>
      </c>
      <c r="Z113" s="31">
        <f t="shared" si="15"/>
        <v>5726.2545871334041</v>
      </c>
      <c r="AA113" s="230">
        <v>5403.3568479106698</v>
      </c>
      <c r="AB113" s="31"/>
      <c r="AC113" s="31">
        <f t="shared" si="16"/>
        <v>6250.5661198089592</v>
      </c>
      <c r="AD113" s="200">
        <v>5853.13</v>
      </c>
      <c r="AE113" s="32"/>
      <c r="AF113" s="200">
        <f t="shared" si="18"/>
        <v>8.3882247243803221</v>
      </c>
      <c r="AG113" s="32">
        <f t="shared" si="19"/>
        <v>7.6843185114516599</v>
      </c>
      <c r="AH113" s="33"/>
      <c r="AI113" s="33">
        <f t="shared" si="17"/>
        <v>3903.0623477404683</v>
      </c>
      <c r="AJ113" s="32">
        <v>3517.3273343962601</v>
      </c>
      <c r="AK113" s="32"/>
      <c r="AM113" s="22"/>
    </row>
    <row r="114" spans="24:39" x14ac:dyDescent="0.5">
      <c r="X114" s="30">
        <f t="shared" si="14"/>
        <v>1999</v>
      </c>
      <c r="Y114" s="31" t="s">
        <v>179</v>
      </c>
      <c r="Z114" s="31">
        <f t="shared" si="15"/>
        <v>5683.3636940721781</v>
      </c>
      <c r="AA114" s="230">
        <v>5362.8845291883899</v>
      </c>
      <c r="AB114" s="31"/>
      <c r="AC114" s="31">
        <f t="shared" si="16"/>
        <v>6250.8330951759772</v>
      </c>
      <c r="AD114" s="200">
        <v>5853.38</v>
      </c>
      <c r="AE114" s="32"/>
      <c r="AF114" s="200">
        <f t="shared" si="18"/>
        <v>9.0783003235478823</v>
      </c>
      <c r="AG114" s="32">
        <f t="shared" si="19"/>
        <v>8.3796963602501435</v>
      </c>
      <c r="AH114" s="33"/>
      <c r="AI114" s="33">
        <f t="shared" si="17"/>
        <v>3875.3401167167813</v>
      </c>
      <c r="AJ114" s="32">
        <v>3492.3448585189499</v>
      </c>
      <c r="AK114" s="32"/>
      <c r="AM114" s="22"/>
    </row>
    <row r="115" spans="24:39" x14ac:dyDescent="0.5">
      <c r="X115" s="30">
        <f t="shared" si="14"/>
        <v>1999</v>
      </c>
      <c r="Y115" s="31" t="s">
        <v>180</v>
      </c>
      <c r="Z115" s="31">
        <f t="shared" si="15"/>
        <v>5668.0015654911476</v>
      </c>
      <c r="AA115" s="230">
        <v>5348.3886555935796</v>
      </c>
      <c r="AB115" s="31"/>
      <c r="AC115" s="31">
        <f t="shared" si="16"/>
        <v>6272.8105073888728</v>
      </c>
      <c r="AD115" s="200">
        <v>5873.96</v>
      </c>
      <c r="AE115" s="32"/>
      <c r="AF115" s="200">
        <f t="shared" si="18"/>
        <v>9.6417537431635836</v>
      </c>
      <c r="AG115" s="32">
        <f t="shared" si="19"/>
        <v>8.9474791181148756</v>
      </c>
      <c r="AH115" s="33"/>
      <c r="AI115" s="33">
        <f t="shared" si="17"/>
        <v>3852.6373253098595</v>
      </c>
      <c r="AJ115" s="32">
        <v>3471.8857570062901</v>
      </c>
      <c r="AK115" s="32"/>
      <c r="AM115" s="22"/>
    </row>
    <row r="116" spans="24:39" x14ac:dyDescent="0.5">
      <c r="X116" s="30">
        <f t="shared" si="14"/>
        <v>1999</v>
      </c>
      <c r="Y116" s="31" t="s">
        <v>181</v>
      </c>
      <c r="Z116" s="31">
        <f t="shared" si="15"/>
        <v>5592.9554382534907</v>
      </c>
      <c r="AA116" s="230">
        <v>5277.5743040224997</v>
      </c>
      <c r="AB116" s="31"/>
      <c r="AC116" s="31">
        <f t="shared" si="16"/>
        <v>6269.1048892946674</v>
      </c>
      <c r="AD116" s="200">
        <v>5870.49</v>
      </c>
      <c r="AE116" s="32"/>
      <c r="AF116" s="200">
        <f t="shared" si="18"/>
        <v>10.785422528115484</v>
      </c>
      <c r="AG116" s="32">
        <f t="shared" si="19"/>
        <v>10.099935371280766</v>
      </c>
      <c r="AH116" s="33"/>
      <c r="AI116" s="33">
        <f t="shared" si="17"/>
        <v>3783.4802804780797</v>
      </c>
      <c r="AJ116" s="32">
        <v>3409.5634207275202</v>
      </c>
      <c r="AK116" s="32"/>
      <c r="AM116" s="22"/>
    </row>
    <row r="117" spans="24:39" x14ac:dyDescent="0.5">
      <c r="X117" s="30">
        <f t="shared" si="14"/>
        <v>1999</v>
      </c>
      <c r="Y117" s="31" t="s">
        <v>182</v>
      </c>
      <c r="Z117" s="31">
        <f t="shared" si="15"/>
        <v>5503.6096919975862</v>
      </c>
      <c r="AA117" s="230">
        <v>5193.2666745733504</v>
      </c>
      <c r="AB117" s="31"/>
      <c r="AC117" s="31">
        <f t="shared" si="16"/>
        <v>6240.6880312293042</v>
      </c>
      <c r="AD117" s="200">
        <v>5843.88</v>
      </c>
      <c r="AE117" s="32"/>
      <c r="AF117" s="200">
        <f t="shared" si="18"/>
        <v>11.810850591205192</v>
      </c>
      <c r="AG117" s="32">
        <f t="shared" si="19"/>
        <v>11.133242390785735</v>
      </c>
      <c r="AH117" s="33"/>
      <c r="AI117" s="33">
        <f t="shared" si="17"/>
        <v>3714.9216348155678</v>
      </c>
      <c r="AJ117" s="32">
        <v>3347.7803445392701</v>
      </c>
      <c r="AK117" s="32"/>
      <c r="AM117" s="22"/>
    </row>
    <row r="118" spans="24:39" x14ac:dyDescent="0.5">
      <c r="X118" s="30">
        <f t="shared" si="14"/>
        <v>1999</v>
      </c>
      <c r="Y118" s="31" t="s">
        <v>183</v>
      </c>
      <c r="Z118" s="31">
        <f t="shared" si="15"/>
        <v>5490.4425512298876</v>
      </c>
      <c r="AA118" s="230">
        <v>5180.8420156358297</v>
      </c>
      <c r="AB118" s="31"/>
      <c r="AC118" s="31">
        <f t="shared" si="16"/>
        <v>6252.1145769376617</v>
      </c>
      <c r="AD118" s="200">
        <v>5854.58</v>
      </c>
      <c r="AE118" s="32"/>
      <c r="AF118" s="200">
        <f t="shared" si="18"/>
        <v>12.182630633759873</v>
      </c>
      <c r="AG118" s="32">
        <f t="shared" si="19"/>
        <v>11.507879034263269</v>
      </c>
      <c r="AH118" s="33"/>
      <c r="AI118" s="33">
        <f t="shared" si="17"/>
        <v>3683.9236653885469</v>
      </c>
      <c r="AJ118" s="32">
        <v>3319.8458675920701</v>
      </c>
      <c r="AK118" s="32"/>
      <c r="AM118" s="22"/>
    </row>
    <row r="119" spans="24:39" x14ac:dyDescent="0.5">
      <c r="X119" s="30">
        <f t="shared" si="14"/>
        <v>1999</v>
      </c>
      <c r="Y119" s="34" t="s">
        <v>184</v>
      </c>
      <c r="Z119" s="31">
        <f t="shared" si="15"/>
        <v>5500.1708848211974</v>
      </c>
      <c r="AA119" s="230">
        <v>5190.0217782764003</v>
      </c>
      <c r="AB119" s="34"/>
      <c r="AC119" s="31">
        <f t="shared" si="16"/>
        <v>6287.5689056776091</v>
      </c>
      <c r="AD119" s="200">
        <v>5887.78</v>
      </c>
      <c r="AE119" s="32"/>
      <c r="AF119" s="200">
        <f t="shared" si="18"/>
        <v>12.523091717458545</v>
      </c>
      <c r="AG119" s="32">
        <f t="shared" si="19"/>
        <v>11.850956077224339</v>
      </c>
      <c r="AH119" s="33"/>
      <c r="AI119" s="33">
        <f t="shared" si="17"/>
        <v>3686.3884223371474</v>
      </c>
      <c r="AJ119" s="32">
        <v>3322.06703554061</v>
      </c>
      <c r="AK119" s="32"/>
      <c r="AM119" s="22"/>
    </row>
    <row r="120" spans="24:39" x14ac:dyDescent="0.5">
      <c r="X120" s="30">
        <f t="shared" si="14"/>
        <v>1999</v>
      </c>
      <c r="Y120" s="31" t="s">
        <v>185</v>
      </c>
      <c r="Z120" s="31">
        <f t="shared" si="15"/>
        <v>5534.9758138998059</v>
      </c>
      <c r="AA120" s="230">
        <v>5222.86409239574</v>
      </c>
      <c r="AB120" s="31"/>
      <c r="AC120" s="31">
        <f t="shared" si="16"/>
        <v>6322.1689132431029</v>
      </c>
      <c r="AD120" s="200">
        <v>5920.18</v>
      </c>
      <c r="AE120" s="32"/>
      <c r="AF120" s="200">
        <f t="shared" si="18"/>
        <v>12.451313942187737</v>
      </c>
      <c r="AG120" s="32">
        <f t="shared" si="19"/>
        <v>11.778626791824909</v>
      </c>
      <c r="AH120" s="33"/>
      <c r="AI120" s="33">
        <f t="shared" si="17"/>
        <v>3697.7033267917282</v>
      </c>
      <c r="AJ120" s="32">
        <v>3332.2637014348202</v>
      </c>
      <c r="AK120" s="32"/>
      <c r="AM120" s="22"/>
    </row>
    <row r="121" spans="24:39" x14ac:dyDescent="0.5">
      <c r="X121" s="30">
        <f t="shared" si="14"/>
        <v>1999</v>
      </c>
      <c r="Y121" s="31" t="s">
        <v>186</v>
      </c>
      <c r="Z121" s="31">
        <f t="shared" si="15"/>
        <v>5591.8294619872913</v>
      </c>
      <c r="AA121" s="230">
        <v>5276.5118204259397</v>
      </c>
      <c r="AB121" s="31"/>
      <c r="AC121" s="31">
        <f t="shared" si="16"/>
        <v>6361.3288600772576</v>
      </c>
      <c r="AD121" s="200">
        <v>5956.85</v>
      </c>
      <c r="AE121" s="32"/>
      <c r="AF121" s="200">
        <f t="shared" si="18"/>
        <v>12.096519689765273</v>
      </c>
      <c r="AG121" s="32">
        <f t="shared" si="19"/>
        <v>11.421106450121465</v>
      </c>
      <c r="AH121" s="33"/>
      <c r="AI121" s="33">
        <f t="shared" si="17"/>
        <v>3723.90831165895</v>
      </c>
      <c r="AJ121" s="32">
        <v>3355.8788787901799</v>
      </c>
      <c r="AK121" s="32"/>
      <c r="AM121" s="22"/>
    </row>
    <row r="122" spans="24:39" x14ac:dyDescent="0.5">
      <c r="X122" s="30">
        <f t="shared" si="14"/>
        <v>1999</v>
      </c>
      <c r="Y122" s="31" t="s">
        <v>187</v>
      </c>
      <c r="Z122" s="31">
        <f t="shared" si="15"/>
        <v>5710.4248070699387</v>
      </c>
      <c r="AA122" s="230">
        <v>5388.4196932303603</v>
      </c>
      <c r="AB122" s="31"/>
      <c r="AC122" s="31">
        <f t="shared" si="16"/>
        <v>6422.9681328143006</v>
      </c>
      <c r="AD122" s="200">
        <v>6014.57</v>
      </c>
      <c r="AE122" s="32"/>
      <c r="AF122" s="200">
        <f t="shared" si="18"/>
        <v>11.093676801914199</v>
      </c>
      <c r="AG122" s="32">
        <f t="shared" si="19"/>
        <v>10.410558140808723</v>
      </c>
      <c r="AH122" s="33"/>
      <c r="AI122" s="33">
        <f t="shared" si="17"/>
        <v>3823.6612699865636</v>
      </c>
      <c r="AJ122" s="32">
        <v>3445.77337079483</v>
      </c>
      <c r="AK122" s="32"/>
      <c r="AM122" s="22"/>
    </row>
    <row r="123" spans="24:39" x14ac:dyDescent="0.5">
      <c r="X123" s="30">
        <f t="shared" si="14"/>
        <v>1999</v>
      </c>
      <c r="Y123" s="31" t="s">
        <v>188</v>
      </c>
      <c r="Z123" s="31">
        <f t="shared" si="15"/>
        <v>5810.4457227738103</v>
      </c>
      <c r="AA123" s="230">
        <v>5482.8005300546902</v>
      </c>
      <c r="AB123" s="31"/>
      <c r="AC123" s="31">
        <f t="shared" si="16"/>
        <v>6454.2149297700507</v>
      </c>
      <c r="AD123" s="200">
        <v>6043.83</v>
      </c>
      <c r="AE123" s="32"/>
      <c r="AF123" s="200">
        <f t="shared" si="18"/>
        <v>9.9743998921829622</v>
      </c>
      <c r="AG123" s="32">
        <f t="shared" si="19"/>
        <v>9.2826811797371853</v>
      </c>
      <c r="AH123" s="33"/>
      <c r="AI123" s="33">
        <f t="shared" si="17"/>
        <v>3892.0139967328196</v>
      </c>
      <c r="AJ123" s="32">
        <v>3507.3708787885998</v>
      </c>
      <c r="AK123" s="32"/>
      <c r="AM123" s="22"/>
    </row>
    <row r="124" spans="24:39" x14ac:dyDescent="0.5">
      <c r="X124" s="30">
        <f t="shared" si="14"/>
        <v>1999</v>
      </c>
      <c r="Y124" s="31" t="s">
        <v>189</v>
      </c>
      <c r="Z124" s="31">
        <f t="shared" si="15"/>
        <v>5836.3715570599243</v>
      </c>
      <c r="AA124" s="230">
        <v>5507.2644326101999</v>
      </c>
      <c r="AB124" s="31"/>
      <c r="AC124" s="31">
        <f t="shared" si="16"/>
        <v>6445.2125203942142</v>
      </c>
      <c r="AD124" s="200">
        <v>6035.4</v>
      </c>
      <c r="AE124" s="32"/>
      <c r="AF124" s="200">
        <f t="shared" si="18"/>
        <v>9.4464063272975078</v>
      </c>
      <c r="AG124" s="32">
        <f t="shared" si="19"/>
        <v>8.750630735159227</v>
      </c>
      <c r="AH124" s="33"/>
      <c r="AI124" s="33">
        <f t="shared" si="17"/>
        <v>3956.1480415866608</v>
      </c>
      <c r="AJ124" s="32">
        <v>3565.1666322078099</v>
      </c>
      <c r="AK124" s="32"/>
      <c r="AM124" s="22"/>
    </row>
    <row r="125" spans="24:39" x14ac:dyDescent="0.5">
      <c r="X125" s="30">
        <f t="shared" si="14"/>
        <v>2000</v>
      </c>
      <c r="Y125" s="31" t="s">
        <v>178</v>
      </c>
      <c r="Z125" s="31">
        <f t="shared" si="15"/>
        <v>5824.9586367769152</v>
      </c>
      <c r="AA125" s="230">
        <v>5496.4950754278598</v>
      </c>
      <c r="AB125" s="31"/>
      <c r="AC125" s="31">
        <f t="shared" si="16"/>
        <v>6408.3485617164124</v>
      </c>
      <c r="AD125" s="200">
        <v>6000.88</v>
      </c>
      <c r="AE125" s="32"/>
      <c r="AF125" s="200">
        <f t="shared" si="18"/>
        <v>9.1035922799936113</v>
      </c>
      <c r="AG125" s="32">
        <f t="shared" si="19"/>
        <v>8.4051826494137565</v>
      </c>
      <c r="AH125" s="33"/>
      <c r="AI125" s="33">
        <f t="shared" si="17"/>
        <v>3961.3152400131517</v>
      </c>
      <c r="AJ125" s="32">
        <v>3569.82316255462</v>
      </c>
      <c r="AK125" s="32"/>
      <c r="AM125" s="22"/>
    </row>
    <row r="126" spans="24:39" x14ac:dyDescent="0.5">
      <c r="X126" s="30">
        <f t="shared" si="14"/>
        <v>2000</v>
      </c>
      <c r="Y126" s="31" t="s">
        <v>179</v>
      </c>
      <c r="Z126" s="31">
        <f t="shared" si="15"/>
        <v>5793.6890687120094</v>
      </c>
      <c r="AA126" s="230">
        <v>5466.9887668689698</v>
      </c>
      <c r="AB126" s="31"/>
      <c r="AC126" s="31">
        <f t="shared" si="16"/>
        <v>6386.9051002375518</v>
      </c>
      <c r="AD126" s="200">
        <v>5980.8</v>
      </c>
      <c r="AE126" s="32"/>
      <c r="AF126" s="200">
        <f t="shared" si="18"/>
        <v>9.2880044750231043</v>
      </c>
      <c r="AG126" s="32">
        <f t="shared" si="19"/>
        <v>8.5910117899115512</v>
      </c>
      <c r="AH126" s="33"/>
      <c r="AI126" s="33">
        <f t="shared" si="17"/>
        <v>3997.7132199009529</v>
      </c>
      <c r="AJ126" s="32">
        <v>3602.6239733462498</v>
      </c>
      <c r="AK126" s="32"/>
      <c r="AM126" s="22"/>
    </row>
    <row r="127" spans="24:39" x14ac:dyDescent="0.5">
      <c r="X127" s="30">
        <f t="shared" si="14"/>
        <v>2000</v>
      </c>
      <c r="Y127" s="31" t="s">
        <v>180</v>
      </c>
      <c r="Z127" s="31">
        <f t="shared" si="15"/>
        <v>5756.7843047437109</v>
      </c>
      <c r="AA127" s="230">
        <v>5432.1650254382803</v>
      </c>
      <c r="AB127" s="31"/>
      <c r="AC127" s="31">
        <f t="shared" si="16"/>
        <v>6368.4944789280116</v>
      </c>
      <c r="AD127" s="200">
        <v>5963.56</v>
      </c>
      <c r="AE127" s="32"/>
      <c r="AF127" s="200">
        <f t="shared" si="18"/>
        <v>9.6052556253023234</v>
      </c>
      <c r="AG127" s="32">
        <f t="shared" si="19"/>
        <v>8.9107005641214325</v>
      </c>
      <c r="AH127" s="33"/>
      <c r="AI127" s="33">
        <f t="shared" si="17"/>
        <v>3964.5203776782705</v>
      </c>
      <c r="AJ127" s="32">
        <v>3572.7115402733498</v>
      </c>
      <c r="AK127" s="32"/>
      <c r="AM127" s="22"/>
    </row>
    <row r="128" spans="24:39" x14ac:dyDescent="0.5">
      <c r="X128" s="30">
        <f t="shared" si="14"/>
        <v>2000</v>
      </c>
      <c r="Y128" s="31" t="s">
        <v>181</v>
      </c>
      <c r="Z128" s="31">
        <f t="shared" si="15"/>
        <v>5760.4835288977565</v>
      </c>
      <c r="AA128" s="230">
        <v>5435.6556540613301</v>
      </c>
      <c r="AB128" s="31"/>
      <c r="AC128" s="31">
        <f t="shared" si="16"/>
        <v>6401.0547946894894</v>
      </c>
      <c r="AD128" s="200">
        <v>5994.05</v>
      </c>
      <c r="AE128" s="32"/>
      <c r="AF128" s="200">
        <f t="shared" si="18"/>
        <v>10.007276712006441</v>
      </c>
      <c r="AG128" s="32">
        <f t="shared" si="19"/>
        <v>9.3158106111672403</v>
      </c>
      <c r="AH128" s="33"/>
      <c r="AI128" s="33">
        <f t="shared" si="17"/>
        <v>3929.4115442125658</v>
      </c>
      <c r="AJ128" s="32">
        <v>3541.0724710949698</v>
      </c>
      <c r="AK128" s="32"/>
      <c r="AM128" s="22"/>
    </row>
    <row r="129" spans="24:39" x14ac:dyDescent="0.5">
      <c r="X129" s="30">
        <f t="shared" si="14"/>
        <v>2000</v>
      </c>
      <c r="Y129" s="31" t="s">
        <v>182</v>
      </c>
      <c r="Z129" s="31">
        <f t="shared" si="15"/>
        <v>5696.346058527286</v>
      </c>
      <c r="AA129" s="230">
        <v>5375.1348311638203</v>
      </c>
      <c r="AB129" s="31"/>
      <c r="AC129" s="31">
        <f t="shared" si="16"/>
        <v>6367.3091082984529</v>
      </c>
      <c r="AD129" s="200">
        <v>5962.45</v>
      </c>
      <c r="AE129" s="32"/>
      <c r="AF129" s="200">
        <f t="shared" si="18"/>
        <v>10.537623325004075</v>
      </c>
      <c r="AG129" s="32">
        <f t="shared" si="19"/>
        <v>9.8502321836858915</v>
      </c>
      <c r="AH129" s="33"/>
      <c r="AI129" s="33">
        <f t="shared" si="17"/>
        <v>3857.4618499974226</v>
      </c>
      <c r="AJ129" s="32">
        <v>3476.2334796525502</v>
      </c>
      <c r="AK129" s="32"/>
      <c r="AM129" s="22"/>
    </row>
    <row r="130" spans="24:39" x14ac:dyDescent="0.5">
      <c r="X130" s="30">
        <f t="shared" si="14"/>
        <v>2000</v>
      </c>
      <c r="Y130" s="31" t="s">
        <v>183</v>
      </c>
      <c r="Z130" s="31">
        <f t="shared" si="15"/>
        <v>5643.9416351137634</v>
      </c>
      <c r="AA130" s="230">
        <v>5325.68544050129</v>
      </c>
      <c r="AB130" s="31"/>
      <c r="AC130" s="31">
        <f t="shared" si="16"/>
        <v>6369.08182473545</v>
      </c>
      <c r="AD130" s="200">
        <v>5964.11</v>
      </c>
      <c r="AE130" s="32"/>
      <c r="AF130" s="200">
        <f t="shared" si="18"/>
        <v>11.385317532041705</v>
      </c>
      <c r="AG130" s="32">
        <f t="shared" si="19"/>
        <v>10.704439715208302</v>
      </c>
      <c r="AH130" s="33"/>
      <c r="AI130" s="33">
        <f t="shared" si="17"/>
        <v>3826.6437869560173</v>
      </c>
      <c r="AJ130" s="32">
        <v>3448.4611291566798</v>
      </c>
      <c r="AK130" s="32"/>
      <c r="AM130" s="22"/>
    </row>
    <row r="131" spans="24:39" x14ac:dyDescent="0.5">
      <c r="X131" s="30">
        <f t="shared" si="14"/>
        <v>2000</v>
      </c>
      <c r="Y131" s="34" t="s">
        <v>184</v>
      </c>
      <c r="Z131" s="31">
        <f t="shared" si="15"/>
        <v>5619.8599057774691</v>
      </c>
      <c r="AA131" s="230">
        <v>5302.96165567147</v>
      </c>
      <c r="AB131" s="34"/>
      <c r="AC131" s="31">
        <f t="shared" si="16"/>
        <v>6372.0826278607292</v>
      </c>
      <c r="AD131" s="200">
        <v>5966.92</v>
      </c>
      <c r="AE131" s="32"/>
      <c r="AF131" s="200">
        <f t="shared" si="18"/>
        <v>11.804974386149802</v>
      </c>
      <c r="AG131" s="32">
        <f t="shared" si="19"/>
        <v>11.127321035450954</v>
      </c>
      <c r="AH131" s="33"/>
      <c r="AI131" s="33">
        <f t="shared" si="17"/>
        <v>3828.3243972036366</v>
      </c>
      <c r="AJ131" s="32">
        <v>3449.9756466908002</v>
      </c>
      <c r="AK131" s="32"/>
      <c r="AM131" s="22"/>
    </row>
    <row r="132" spans="24:39" x14ac:dyDescent="0.5">
      <c r="X132" s="30">
        <f t="shared" si="14"/>
        <v>2000</v>
      </c>
      <c r="Y132" s="31" t="s">
        <v>185</v>
      </c>
      <c r="Z132" s="31">
        <f t="shared" si="15"/>
        <v>5630.1664088463076</v>
      </c>
      <c r="AA132" s="230">
        <v>5312.6869853939997</v>
      </c>
      <c r="AB132" s="31"/>
      <c r="AC132" s="31">
        <f t="shared" si="16"/>
        <v>6399.4529424873836</v>
      </c>
      <c r="AD132" s="200">
        <v>5992.55</v>
      </c>
      <c r="AE132" s="32"/>
      <c r="AF132" s="200">
        <f t="shared" si="18"/>
        <v>12.021129627090666</v>
      </c>
      <c r="AG132" s="32">
        <f t="shared" si="19"/>
        <v>11.345137122026527</v>
      </c>
      <c r="AH132" s="33"/>
      <c r="AI132" s="33">
        <f t="shared" si="17"/>
        <v>3854.5896301962616</v>
      </c>
      <c r="AJ132" s="32">
        <v>3473.6451179209298</v>
      </c>
      <c r="AK132" s="32"/>
      <c r="AM132" s="22"/>
    </row>
    <row r="133" spans="24:39" x14ac:dyDescent="0.5">
      <c r="X133" s="30">
        <f t="shared" ref="X133:X196" si="20">++X145-1</f>
        <v>2000</v>
      </c>
      <c r="Y133" s="31" t="s">
        <v>186</v>
      </c>
      <c r="Z133" s="31">
        <f t="shared" ref="Z133:Z196" si="21">+AA133/1000*$AB$246/$AA$246</f>
        <v>5694.9333217741005</v>
      </c>
      <c r="AA133" s="230">
        <v>5373.8017572158396</v>
      </c>
      <c r="AB133" s="31"/>
      <c r="AC133" s="31">
        <f t="shared" ref="AC133:AC196" si="22">+AD133/1000*($AE$245/$AD$245)</f>
        <v>6418.3334404428733</v>
      </c>
      <c r="AD133" s="200">
        <v>6010.23</v>
      </c>
      <c r="AE133" s="32"/>
      <c r="AF133" s="200">
        <f t="shared" si="18"/>
        <v>11.270840403998349</v>
      </c>
      <c r="AG133" s="32">
        <f t="shared" si="19"/>
        <v>10.589082993232534</v>
      </c>
      <c r="AH133" s="33"/>
      <c r="AI133" s="33">
        <f t="shared" ref="AI133:AI196" si="23">+AJ133/1000*$AK$245/$AJ$245</f>
        <v>3867.6310637925321</v>
      </c>
      <c r="AJ133" s="32">
        <v>3485.3976821336</v>
      </c>
      <c r="AK133" s="32"/>
      <c r="AM133" s="22"/>
    </row>
    <row r="134" spans="24:39" x14ac:dyDescent="0.5">
      <c r="X134" s="30">
        <f t="shared" si="20"/>
        <v>2000</v>
      </c>
      <c r="Y134" s="31" t="s">
        <v>187</v>
      </c>
      <c r="Z134" s="31">
        <f t="shared" si="21"/>
        <v>5731.1039256545191</v>
      </c>
      <c r="AA134" s="230">
        <v>5407.9327371079098</v>
      </c>
      <c r="AB134" s="31"/>
      <c r="AC134" s="31">
        <f t="shared" si="22"/>
        <v>6418.4615886190431</v>
      </c>
      <c r="AD134" s="200">
        <v>6010.35</v>
      </c>
      <c r="AE134" s="32"/>
      <c r="AF134" s="200">
        <f t="shared" ref="AF134:AF197" si="24">+(1-Z134/AC134)*100</f>
        <v>10.709071846489183</v>
      </c>
      <c r="AG134" s="32">
        <f t="shared" si="19"/>
        <v>10.022998043243581</v>
      </c>
      <c r="AH134" s="33"/>
      <c r="AI134" s="33">
        <f t="shared" si="23"/>
        <v>3877.680109897216</v>
      </c>
      <c r="AJ134" s="32">
        <v>3494.4535929542599</v>
      </c>
      <c r="AK134" s="32"/>
      <c r="AM134" s="22"/>
    </row>
    <row r="135" spans="24:39" x14ac:dyDescent="0.5">
      <c r="X135" s="30">
        <f t="shared" si="20"/>
        <v>2000</v>
      </c>
      <c r="Y135" s="31" t="s">
        <v>188</v>
      </c>
      <c r="Z135" s="31">
        <f t="shared" si="21"/>
        <v>5830.2166523900005</v>
      </c>
      <c r="AA135" s="230">
        <v>5501.4565968267198</v>
      </c>
      <c r="AB135" s="31"/>
      <c r="AC135" s="31">
        <f t="shared" si="22"/>
        <v>6448.4162247984259</v>
      </c>
      <c r="AD135" s="200">
        <v>6038.4</v>
      </c>
      <c r="AE135" s="32"/>
      <c r="AF135" s="200">
        <f t="shared" si="24"/>
        <v>9.5868435109855206</v>
      </c>
      <c r="AG135" s="32">
        <f t="shared" ref="AG135:AG198" si="25">+(1-AA135/AD135)*100</f>
        <v>8.8921469788897696</v>
      </c>
      <c r="AH135" s="33"/>
      <c r="AI135" s="33">
        <f t="shared" si="23"/>
        <v>3919.7747526038902</v>
      </c>
      <c r="AJ135" s="32">
        <v>3532.3880721484102</v>
      </c>
      <c r="AK135" s="32"/>
      <c r="AM135" s="22"/>
    </row>
    <row r="136" spans="24:39" x14ac:dyDescent="0.5">
      <c r="X136" s="30">
        <f t="shared" si="20"/>
        <v>2000</v>
      </c>
      <c r="Y136" s="31" t="s">
        <v>189</v>
      </c>
      <c r="Z136" s="31">
        <f t="shared" si="21"/>
        <v>5816.6178269254669</v>
      </c>
      <c r="AA136" s="230">
        <v>5488.6245954584201</v>
      </c>
      <c r="AB136" s="31"/>
      <c r="AC136" s="31">
        <f t="shared" si="22"/>
        <v>6438.5167781894115</v>
      </c>
      <c r="AD136" s="200">
        <v>6029.13</v>
      </c>
      <c r="AE136" s="32"/>
      <c r="AF136" s="200">
        <f t="shared" si="24"/>
        <v>9.6590406251737644</v>
      </c>
      <c r="AG136" s="32">
        <f t="shared" si="25"/>
        <v>8.9648988252298381</v>
      </c>
      <c r="AH136" s="33"/>
      <c r="AI136" s="33">
        <f t="shared" si="23"/>
        <v>3941.8904129602547</v>
      </c>
      <c r="AJ136" s="32">
        <v>3552.3180680744799</v>
      </c>
      <c r="AK136" s="32"/>
      <c r="AM136" s="22"/>
    </row>
    <row r="137" spans="24:39" x14ac:dyDescent="0.5">
      <c r="X137" s="30">
        <f t="shared" si="20"/>
        <v>2001</v>
      </c>
      <c r="Y137" s="31" t="s">
        <v>178</v>
      </c>
      <c r="Z137" s="31">
        <f t="shared" si="21"/>
        <v>5782.7686995476297</v>
      </c>
      <c r="AA137" s="230">
        <v>5456.6841863428699</v>
      </c>
      <c r="AB137" s="31"/>
      <c r="AC137" s="31">
        <f t="shared" si="22"/>
        <v>6405.0167091360317</v>
      </c>
      <c r="AD137" s="200">
        <v>5997.76</v>
      </c>
      <c r="AE137" s="32"/>
      <c r="AF137" s="200">
        <f t="shared" si="24"/>
        <v>9.7150099343353062</v>
      </c>
      <c r="AG137" s="32">
        <f t="shared" si="25"/>
        <v>9.0212981789389737</v>
      </c>
      <c r="AH137" s="33"/>
      <c r="AI137" s="33">
        <f t="shared" si="23"/>
        <v>3937.8081975077016</v>
      </c>
      <c r="AJ137" s="32">
        <v>3548.6392931237101</v>
      </c>
      <c r="AK137" s="32"/>
      <c r="AM137" s="22"/>
    </row>
    <row r="138" spans="24:39" x14ac:dyDescent="0.5">
      <c r="X138" s="30">
        <f t="shared" si="20"/>
        <v>2001</v>
      </c>
      <c r="Y138" s="31" t="s">
        <v>179</v>
      </c>
      <c r="Z138" s="31">
        <f t="shared" si="21"/>
        <v>5726.3982833410155</v>
      </c>
      <c r="AA138" s="230">
        <v>5403.4924412336004</v>
      </c>
      <c r="AB138" s="31"/>
      <c r="AC138" s="31">
        <f t="shared" si="22"/>
        <v>6376.119295410037</v>
      </c>
      <c r="AD138" s="200">
        <v>5970.7</v>
      </c>
      <c r="AE138" s="32"/>
      <c r="AF138" s="200">
        <f t="shared" si="24"/>
        <v>10.189913048470324</v>
      </c>
      <c r="AG138" s="32">
        <f t="shared" si="25"/>
        <v>9.4998502481517981</v>
      </c>
      <c r="AH138" s="33"/>
      <c r="AI138" s="33">
        <f t="shared" si="23"/>
        <v>3927.5105475099072</v>
      </c>
      <c r="AJ138" s="32">
        <v>3539.3593476372498</v>
      </c>
      <c r="AK138" s="32"/>
      <c r="AM138" s="22"/>
    </row>
    <row r="139" spans="24:39" x14ac:dyDescent="0.5">
      <c r="X139" s="30">
        <f t="shared" si="20"/>
        <v>2001</v>
      </c>
      <c r="Y139" s="31" t="s">
        <v>180</v>
      </c>
      <c r="Z139" s="31">
        <f t="shared" si="21"/>
        <v>5732.6743871890003</v>
      </c>
      <c r="AA139" s="230">
        <v>5409.4146418953396</v>
      </c>
      <c r="AB139" s="31"/>
      <c r="AC139" s="31">
        <f t="shared" si="22"/>
        <v>6398.150102696336</v>
      </c>
      <c r="AD139" s="200">
        <v>5991.33</v>
      </c>
      <c r="AE139" s="32"/>
      <c r="AF139" s="200">
        <f t="shared" si="24"/>
        <v>10.401064445594798</v>
      </c>
      <c r="AG139" s="32">
        <f t="shared" si="25"/>
        <v>9.7126240434871729</v>
      </c>
      <c r="AH139" s="33"/>
      <c r="AI139" s="33">
        <f t="shared" si="23"/>
        <v>3948.1733396694499</v>
      </c>
      <c r="AJ139" s="32">
        <v>3557.9800606037702</v>
      </c>
      <c r="AK139" s="32"/>
      <c r="AM139" s="22"/>
    </row>
    <row r="140" spans="24:39" x14ac:dyDescent="0.5">
      <c r="X140" s="30">
        <f t="shared" si="20"/>
        <v>2001</v>
      </c>
      <c r="Y140" s="31" t="s">
        <v>181</v>
      </c>
      <c r="Z140" s="31">
        <f t="shared" si="21"/>
        <v>5698.967941463502</v>
      </c>
      <c r="AA140" s="230">
        <v>5377.6088687572001</v>
      </c>
      <c r="AB140" s="31"/>
      <c r="AC140" s="31">
        <f t="shared" si="22"/>
        <v>6400.0830043535452</v>
      </c>
      <c r="AD140" s="200">
        <v>5993.14</v>
      </c>
      <c r="AE140" s="32"/>
      <c r="AF140" s="200">
        <f t="shared" si="24"/>
        <v>10.954780780391783</v>
      </c>
      <c r="AG140" s="32">
        <f t="shared" si="25"/>
        <v>10.270594900883346</v>
      </c>
      <c r="AH140" s="33"/>
      <c r="AI140" s="33">
        <f t="shared" si="23"/>
        <v>3922.3917039534122</v>
      </c>
      <c r="AJ140" s="32">
        <v>3534.7463933060999</v>
      </c>
      <c r="AK140" s="32"/>
      <c r="AM140" s="22"/>
    </row>
    <row r="141" spans="24:39" x14ac:dyDescent="0.5">
      <c r="X141" s="30">
        <f t="shared" si="20"/>
        <v>2001</v>
      </c>
      <c r="Y141" s="31" t="s">
        <v>182</v>
      </c>
      <c r="Z141" s="31">
        <f t="shared" si="21"/>
        <v>5713.5866487582343</v>
      </c>
      <c r="AA141" s="230">
        <v>5391.4032418446404</v>
      </c>
      <c r="AB141" s="31"/>
      <c r="AC141" s="31">
        <f t="shared" si="22"/>
        <v>6425.1252937798035</v>
      </c>
      <c r="AD141" s="200">
        <v>6016.59</v>
      </c>
      <c r="AE141" s="32"/>
      <c r="AF141" s="200">
        <f t="shared" si="24"/>
        <v>11.074315480048513</v>
      </c>
      <c r="AG141" s="32">
        <f t="shared" si="25"/>
        <v>10.391048054718032</v>
      </c>
      <c r="AH141" s="33"/>
      <c r="AI141" s="33">
        <f t="shared" si="23"/>
        <v>3919.9424969971005</v>
      </c>
      <c r="AJ141" s="32">
        <v>3532.5392385625901</v>
      </c>
      <c r="AK141" s="32"/>
      <c r="AM141" s="22"/>
    </row>
    <row r="142" spans="24:39" x14ac:dyDescent="0.5">
      <c r="X142" s="30">
        <f t="shared" si="20"/>
        <v>2001</v>
      </c>
      <c r="Y142" s="31" t="s">
        <v>183</v>
      </c>
      <c r="Z142" s="31">
        <f t="shared" si="21"/>
        <v>5721.3554547273579</v>
      </c>
      <c r="AA142" s="230">
        <v>5398.7339726556102</v>
      </c>
      <c r="AB142" s="31"/>
      <c r="AC142" s="31">
        <f t="shared" si="22"/>
        <v>6443.4825200159403</v>
      </c>
      <c r="AD142" s="200">
        <v>6033.78</v>
      </c>
      <c r="AE142" s="32"/>
      <c r="AF142" s="200">
        <f t="shared" si="24"/>
        <v>11.207092795633066</v>
      </c>
      <c r="AG142" s="32">
        <f t="shared" si="25"/>
        <v>10.524845575151719</v>
      </c>
      <c r="AH142" s="33"/>
      <c r="AI142" s="33">
        <f t="shared" si="23"/>
        <v>3898.1611697065509</v>
      </c>
      <c r="AJ142" s="32">
        <v>3512.9105339627699</v>
      </c>
      <c r="AK142" s="32"/>
      <c r="AM142" s="22"/>
    </row>
    <row r="143" spans="24:39" x14ac:dyDescent="0.5">
      <c r="X143" s="30">
        <f t="shared" si="20"/>
        <v>2001</v>
      </c>
      <c r="Y143" s="34" t="s">
        <v>184</v>
      </c>
      <c r="Z143" s="31">
        <f t="shared" si="21"/>
        <v>5758.75032962969</v>
      </c>
      <c r="AA143" s="230">
        <v>5434.0201881575003</v>
      </c>
      <c r="AB143" s="34"/>
      <c r="AC143" s="31">
        <f t="shared" si="22"/>
        <v>6482.6958619234983</v>
      </c>
      <c r="AD143" s="200">
        <v>6070.5</v>
      </c>
      <c r="AE143" s="32"/>
      <c r="AF143" s="200">
        <f t="shared" si="24"/>
        <v>11.167353022774762</v>
      </c>
      <c r="AG143" s="32">
        <f t="shared" si="25"/>
        <v>10.484800458652499</v>
      </c>
      <c r="AH143" s="33"/>
      <c r="AI143" s="33">
        <f t="shared" si="23"/>
        <v>3910.7563939046672</v>
      </c>
      <c r="AJ143" s="32">
        <v>3524.2609871218201</v>
      </c>
      <c r="AK143" s="32"/>
      <c r="AM143" s="22"/>
    </row>
    <row r="144" spans="24:39" x14ac:dyDescent="0.5">
      <c r="X144" s="30">
        <f t="shared" si="20"/>
        <v>2001</v>
      </c>
      <c r="Y144" s="31" t="s">
        <v>185</v>
      </c>
      <c r="Z144" s="31">
        <f t="shared" si="21"/>
        <v>5760.5941674804526</v>
      </c>
      <c r="AA144" s="230">
        <v>5435.7600538455799</v>
      </c>
      <c r="AB144" s="31"/>
      <c r="AC144" s="31">
        <f t="shared" si="22"/>
        <v>6514.9251282298737</v>
      </c>
      <c r="AD144" s="200">
        <v>6100.68</v>
      </c>
      <c r="AE144" s="32"/>
      <c r="AF144" s="200">
        <f t="shared" si="24"/>
        <v>11.578505445608634</v>
      </c>
      <c r="AG144" s="32">
        <f t="shared" si="25"/>
        <v>10.899112003160639</v>
      </c>
      <c r="AH144" s="33"/>
      <c r="AI144" s="33">
        <f t="shared" si="23"/>
        <v>3911.9007630392116</v>
      </c>
      <c r="AJ144" s="32">
        <v>3525.2922596147901</v>
      </c>
      <c r="AK144" s="32"/>
      <c r="AM144" s="22"/>
    </row>
    <row r="145" spans="24:39" x14ac:dyDescent="0.5">
      <c r="X145" s="30">
        <f t="shared" si="20"/>
        <v>2001</v>
      </c>
      <c r="Y145" s="31" t="s">
        <v>186</v>
      </c>
      <c r="Z145" s="31">
        <f t="shared" si="21"/>
        <v>5821.4570269840115</v>
      </c>
      <c r="AA145" s="230">
        <v>5493.1909178907999</v>
      </c>
      <c r="AB145" s="31"/>
      <c r="AC145" s="31">
        <f t="shared" si="22"/>
        <v>6548.5533454594215</v>
      </c>
      <c r="AD145" s="200">
        <v>6132.17</v>
      </c>
      <c r="AE145" s="32"/>
      <c r="AF145" s="200">
        <f t="shared" si="24"/>
        <v>11.103159432602894</v>
      </c>
      <c r="AG145" s="32">
        <f t="shared" si="25"/>
        <v>10.420113632029116</v>
      </c>
      <c r="AH145" s="33"/>
      <c r="AI145" s="33">
        <f t="shared" si="23"/>
        <v>3943.8076573259414</v>
      </c>
      <c r="AJ145" s="32">
        <v>3554.0458334579998</v>
      </c>
      <c r="AK145" s="32"/>
      <c r="AM145" s="22"/>
    </row>
    <row r="146" spans="24:39" x14ac:dyDescent="0.5">
      <c r="X146" s="30">
        <f t="shared" si="20"/>
        <v>2001</v>
      </c>
      <c r="Y146" s="31" t="s">
        <v>187</v>
      </c>
      <c r="Z146" s="31">
        <f t="shared" si="21"/>
        <v>5911.2198523110856</v>
      </c>
      <c r="AA146" s="230">
        <v>5577.8921077416098</v>
      </c>
      <c r="AB146" s="31"/>
      <c r="AC146" s="31">
        <f t="shared" si="22"/>
        <v>6590.3723669490719</v>
      </c>
      <c r="AD146" s="200">
        <v>6171.33</v>
      </c>
      <c r="AE146" s="32"/>
      <c r="AF146" s="200">
        <f t="shared" si="24"/>
        <v>10.305222175972295</v>
      </c>
      <c r="AG146" s="32">
        <f t="shared" si="25"/>
        <v>9.6160453623188253</v>
      </c>
      <c r="AH146" s="33"/>
      <c r="AI146" s="33">
        <f t="shared" si="23"/>
        <v>3973.9230211954173</v>
      </c>
      <c r="AJ146" s="32">
        <v>3581.184931706</v>
      </c>
      <c r="AK146" s="32"/>
      <c r="AM146" s="22"/>
    </row>
    <row r="147" spans="24:39" x14ac:dyDescent="0.5">
      <c r="X147" s="30">
        <f t="shared" si="20"/>
        <v>2001</v>
      </c>
      <c r="Y147" s="31" t="s">
        <v>188</v>
      </c>
      <c r="Z147" s="31">
        <f t="shared" si="21"/>
        <v>5978.781076729083</v>
      </c>
      <c r="AA147" s="230">
        <v>5641.6436226380101</v>
      </c>
      <c r="AB147" s="31"/>
      <c r="AC147" s="31">
        <f t="shared" si="22"/>
        <v>6594.6866888800778</v>
      </c>
      <c r="AD147" s="200">
        <v>6175.37</v>
      </c>
      <c r="AE147" s="32"/>
      <c r="AF147" s="200">
        <f t="shared" si="24"/>
        <v>9.3394218892844609</v>
      </c>
      <c r="AG147" s="32">
        <f t="shared" si="25"/>
        <v>8.6428242738814003</v>
      </c>
      <c r="AH147" s="33"/>
      <c r="AI147" s="33">
        <f t="shared" si="23"/>
        <v>4003.4614504616243</v>
      </c>
      <c r="AJ147" s="32">
        <v>3607.8041131119298</v>
      </c>
      <c r="AK147" s="32"/>
      <c r="AM147" s="22"/>
    </row>
    <row r="148" spans="24:39" x14ac:dyDescent="0.5">
      <c r="X148" s="30">
        <f t="shared" si="20"/>
        <v>2001</v>
      </c>
      <c r="Y148" s="31" t="s">
        <v>189</v>
      </c>
      <c r="Z148" s="31">
        <f t="shared" si="21"/>
        <v>5975.3463910539158</v>
      </c>
      <c r="AA148" s="230">
        <v>5638.4026154349704</v>
      </c>
      <c r="AB148" s="31"/>
      <c r="AC148" s="31">
        <f t="shared" si="22"/>
        <v>6601.072739659141</v>
      </c>
      <c r="AD148" s="200">
        <v>6181.35</v>
      </c>
      <c r="AE148" s="32"/>
      <c r="AF148" s="200">
        <f t="shared" si="24"/>
        <v>9.4791615436362502</v>
      </c>
      <c r="AG148" s="32">
        <f t="shared" si="25"/>
        <v>8.7836376287547253</v>
      </c>
      <c r="AH148" s="33"/>
      <c r="AI148" s="33">
        <f t="shared" si="23"/>
        <v>4044.8619485940967</v>
      </c>
      <c r="AJ148" s="32">
        <v>3645.1130492152101</v>
      </c>
      <c r="AK148" s="32"/>
      <c r="AM148" s="22"/>
    </row>
    <row r="149" spans="24:39" x14ac:dyDescent="0.5">
      <c r="X149" s="30">
        <f t="shared" si="20"/>
        <v>2002</v>
      </c>
      <c r="Y149" s="31" t="s">
        <v>178</v>
      </c>
      <c r="Z149" s="31">
        <f t="shared" si="21"/>
        <v>5920.1560744074204</v>
      </c>
      <c r="AA149" s="230">
        <v>5586.3244252580498</v>
      </c>
      <c r="AB149" s="31"/>
      <c r="AC149" s="31">
        <f t="shared" si="22"/>
        <v>6563.1302004985864</v>
      </c>
      <c r="AD149" s="200">
        <v>6145.82</v>
      </c>
      <c r="AE149" s="32"/>
      <c r="AF149" s="200">
        <f t="shared" si="24"/>
        <v>9.7967601807186551</v>
      </c>
      <c r="AG149" s="32">
        <f t="shared" si="25"/>
        <v>9.1036765597096831</v>
      </c>
      <c r="AH149" s="33"/>
      <c r="AI149" s="33">
        <f t="shared" si="23"/>
        <v>4079.5856464662993</v>
      </c>
      <c r="AJ149" s="32">
        <v>3676.4050452930901</v>
      </c>
      <c r="AK149" s="32"/>
      <c r="AM149" s="22"/>
    </row>
    <row r="150" spans="24:39" x14ac:dyDescent="0.5">
      <c r="X150" s="30">
        <f t="shared" si="20"/>
        <v>2002</v>
      </c>
      <c r="Y150" s="31" t="s">
        <v>179</v>
      </c>
      <c r="Z150" s="31">
        <f t="shared" si="21"/>
        <v>5897.3725944045955</v>
      </c>
      <c r="AA150" s="230">
        <v>5564.82568278699</v>
      </c>
      <c r="AB150" s="31"/>
      <c r="AC150" s="31">
        <f t="shared" si="22"/>
        <v>6573.8732892673788</v>
      </c>
      <c r="AD150" s="200">
        <v>6155.88</v>
      </c>
      <c r="AE150" s="32"/>
      <c r="AF150" s="200">
        <f t="shared" si="24"/>
        <v>10.29074740407988</v>
      </c>
      <c r="AG150" s="32">
        <f t="shared" si="25"/>
        <v>9.6014593723888435</v>
      </c>
      <c r="AH150" s="33"/>
      <c r="AI150" s="33">
        <f t="shared" si="23"/>
        <v>4083.5876579184492</v>
      </c>
      <c r="AJ150" s="32">
        <v>3680.0115427095002</v>
      </c>
      <c r="AK150" s="32"/>
      <c r="AM150" s="22"/>
    </row>
    <row r="151" spans="24:39" x14ac:dyDescent="0.5">
      <c r="X151" s="30">
        <f t="shared" si="20"/>
        <v>2002</v>
      </c>
      <c r="Y151" s="31" t="s">
        <v>180</v>
      </c>
      <c r="Z151" s="31">
        <f t="shared" si="21"/>
        <v>5894.6018187864011</v>
      </c>
      <c r="AA151" s="230">
        <v>5562.2111484202796</v>
      </c>
      <c r="AB151" s="31"/>
      <c r="AC151" s="31">
        <f t="shared" si="22"/>
        <v>6572.9762520341992</v>
      </c>
      <c r="AD151" s="200">
        <v>6155.04</v>
      </c>
      <c r="AE151" s="32"/>
      <c r="AF151" s="200">
        <f t="shared" si="24"/>
        <v>10.320658515050251</v>
      </c>
      <c r="AG151" s="32">
        <f t="shared" si="25"/>
        <v>9.6316003077107641</v>
      </c>
      <c r="AH151" s="33"/>
      <c r="AI151" s="33">
        <f t="shared" si="23"/>
        <v>4067.3191628481495</v>
      </c>
      <c r="AJ151" s="32">
        <v>3665.3508436731699</v>
      </c>
      <c r="AK151" s="32"/>
      <c r="AM151" s="22"/>
    </row>
    <row r="152" spans="24:39" x14ac:dyDescent="0.5">
      <c r="X152" s="30">
        <f t="shared" si="20"/>
        <v>2002</v>
      </c>
      <c r="Y152" s="31" t="s">
        <v>181</v>
      </c>
      <c r="Z152" s="31">
        <f t="shared" si="21"/>
        <v>5849.7830191285502</v>
      </c>
      <c r="AA152" s="230">
        <v>5519.9196358161198</v>
      </c>
      <c r="AB152" s="31"/>
      <c r="AC152" s="31">
        <f t="shared" si="22"/>
        <v>6544.7516162330894</v>
      </c>
      <c r="AD152" s="200">
        <v>6128.61</v>
      </c>
      <c r="AE152" s="32"/>
      <c r="AF152" s="200">
        <f t="shared" si="24"/>
        <v>10.618716153884177</v>
      </c>
      <c r="AG152" s="32">
        <f t="shared" si="25"/>
        <v>9.9319480956347341</v>
      </c>
      <c r="AH152" s="33"/>
      <c r="AI152" s="33">
        <f t="shared" si="23"/>
        <v>4009.9326812335539</v>
      </c>
      <c r="AJ152" s="32">
        <v>3613.63579983722</v>
      </c>
      <c r="AK152" s="32"/>
      <c r="AM152" s="22"/>
    </row>
    <row r="153" spans="24:39" x14ac:dyDescent="0.5">
      <c r="X153" s="30">
        <f t="shared" si="20"/>
        <v>2002</v>
      </c>
      <c r="Y153" s="31" t="s">
        <v>182</v>
      </c>
      <c r="Z153" s="31">
        <f t="shared" si="21"/>
        <v>5814.7822412545265</v>
      </c>
      <c r="AA153" s="230">
        <v>5486.8925166180397</v>
      </c>
      <c r="AB153" s="31"/>
      <c r="AC153" s="31">
        <f t="shared" si="22"/>
        <v>6532.2892061007033</v>
      </c>
      <c r="AD153" s="200">
        <v>6116.94</v>
      </c>
      <c r="AE153" s="32"/>
      <c r="AF153" s="200">
        <f t="shared" si="24"/>
        <v>10.984004874984333</v>
      </c>
      <c r="AG153" s="32">
        <f t="shared" si="25"/>
        <v>10.300043541083614</v>
      </c>
      <c r="AH153" s="33"/>
      <c r="AI153" s="33">
        <f t="shared" si="23"/>
        <v>3975.7281432745299</v>
      </c>
      <c r="AJ153" s="32">
        <v>3582.8116557152798</v>
      </c>
      <c r="AK153" s="32"/>
      <c r="AM153" s="22"/>
    </row>
    <row r="154" spans="24:39" x14ac:dyDescent="0.5">
      <c r="X154" s="30">
        <f t="shared" si="20"/>
        <v>2002</v>
      </c>
      <c r="Y154" s="31" t="s">
        <v>183</v>
      </c>
      <c r="Z154" s="31">
        <f t="shared" si="21"/>
        <v>5814.2743039152338</v>
      </c>
      <c r="AA154" s="230">
        <v>5486.41322135465</v>
      </c>
      <c r="AB154" s="31"/>
      <c r="AC154" s="31">
        <f t="shared" si="22"/>
        <v>6529.9184648415867</v>
      </c>
      <c r="AD154" s="200">
        <v>6114.72</v>
      </c>
      <c r="AE154" s="32"/>
      <c r="AF154" s="200">
        <f t="shared" si="24"/>
        <v>10.959465493781085</v>
      </c>
      <c r="AG154" s="32">
        <f t="shared" si="25"/>
        <v>10.275315609632985</v>
      </c>
      <c r="AH154" s="33"/>
      <c r="AI154" s="33">
        <f t="shared" si="23"/>
        <v>3953.3933437500846</v>
      </c>
      <c r="AJ154" s="32">
        <v>3562.6841778846801</v>
      </c>
      <c r="AK154" s="32"/>
      <c r="AM154" s="22"/>
    </row>
    <row r="155" spans="24:39" x14ac:dyDescent="0.5">
      <c r="X155" s="30">
        <f t="shared" si="20"/>
        <v>2002</v>
      </c>
      <c r="Y155" s="34" t="s">
        <v>184</v>
      </c>
      <c r="Z155" s="31">
        <f t="shared" si="21"/>
        <v>5801.7570156218462</v>
      </c>
      <c r="AA155" s="230">
        <v>5474.6017703637499</v>
      </c>
      <c r="AB155" s="34"/>
      <c r="AC155" s="31">
        <f t="shared" si="22"/>
        <v>6532.5455024530411</v>
      </c>
      <c r="AD155" s="200">
        <v>6117.18</v>
      </c>
      <c r="AE155" s="32"/>
      <c r="AF155" s="200">
        <f t="shared" si="24"/>
        <v>11.186887049723204</v>
      </c>
      <c r="AG155" s="32">
        <f t="shared" si="25"/>
        <v>10.504484576818896</v>
      </c>
      <c r="AH155" s="33"/>
      <c r="AI155" s="33">
        <f t="shared" si="23"/>
        <v>3941.4078406915814</v>
      </c>
      <c r="AJ155" s="32">
        <v>3551.8831878496198</v>
      </c>
      <c r="AK155" s="32"/>
      <c r="AM155" s="22"/>
    </row>
    <row r="156" spans="24:39" x14ac:dyDescent="0.5">
      <c r="X156" s="30">
        <f t="shared" si="20"/>
        <v>2002</v>
      </c>
      <c r="Y156" s="31" t="s">
        <v>185</v>
      </c>
      <c r="Z156" s="31">
        <f t="shared" si="21"/>
        <v>5823.237646292695</v>
      </c>
      <c r="AA156" s="230">
        <v>5494.8711298668304</v>
      </c>
      <c r="AB156" s="31"/>
      <c r="AC156" s="31">
        <f t="shared" si="22"/>
        <v>6566.2271147559923</v>
      </c>
      <c r="AD156" s="200">
        <v>6148.72</v>
      </c>
      <c r="AE156" s="32"/>
      <c r="AF156" s="200">
        <f t="shared" si="24"/>
        <v>11.315317845062189</v>
      </c>
      <c r="AG156" s="32">
        <f t="shared" si="25"/>
        <v>10.633902180180099</v>
      </c>
      <c r="AH156" s="33"/>
      <c r="AI156" s="33">
        <f t="shared" si="23"/>
        <v>3945.2467795264547</v>
      </c>
      <c r="AJ156" s="32">
        <v>3555.3427289217202</v>
      </c>
      <c r="AK156" s="32"/>
      <c r="AM156" s="22"/>
    </row>
    <row r="157" spans="24:39" x14ac:dyDescent="0.5">
      <c r="X157" s="30">
        <f t="shared" si="20"/>
        <v>2002</v>
      </c>
      <c r="Y157" s="31" t="s">
        <v>186</v>
      </c>
      <c r="Z157" s="31">
        <f t="shared" si="21"/>
        <v>5892.0441295108385</v>
      </c>
      <c r="AA157" s="230">
        <v>5559.7976846715701</v>
      </c>
      <c r="AB157" s="31"/>
      <c r="AC157" s="31">
        <f t="shared" si="22"/>
        <v>6635.4484879163383</v>
      </c>
      <c r="AD157" s="200">
        <v>6213.54</v>
      </c>
      <c r="AE157" s="32"/>
      <c r="AF157" s="200">
        <f t="shared" si="24"/>
        <v>11.203528439099431</v>
      </c>
      <c r="AG157" s="32">
        <f t="shared" si="25"/>
        <v>10.521253831606936</v>
      </c>
      <c r="AH157" s="33"/>
      <c r="AI157" s="33">
        <f t="shared" si="23"/>
        <v>3973.9951247994886</v>
      </c>
      <c r="AJ157" s="32">
        <v>3581.2499093965698</v>
      </c>
      <c r="AK157" s="32"/>
      <c r="AM157" s="22"/>
    </row>
    <row r="158" spans="24:39" x14ac:dyDescent="0.5">
      <c r="X158" s="30">
        <f t="shared" si="20"/>
        <v>2002</v>
      </c>
      <c r="Y158" s="31" t="s">
        <v>187</v>
      </c>
      <c r="Z158" s="31">
        <f t="shared" si="21"/>
        <v>5985.9425285442339</v>
      </c>
      <c r="AA158" s="230">
        <v>5648.4012473851399</v>
      </c>
      <c r="AB158" s="31"/>
      <c r="AC158" s="31">
        <f t="shared" si="22"/>
        <v>6683.536091023564</v>
      </c>
      <c r="AD158" s="200">
        <v>6258.57</v>
      </c>
      <c r="AE158" s="32"/>
      <c r="AF158" s="200">
        <f t="shared" si="24"/>
        <v>10.437492264255821</v>
      </c>
      <c r="AG158" s="32">
        <f t="shared" si="25"/>
        <v>9.7493317581310084</v>
      </c>
      <c r="AH158" s="33"/>
      <c r="AI158" s="33">
        <f t="shared" si="23"/>
        <v>4004.838984091316</v>
      </c>
      <c r="AJ158" s="32">
        <v>3609.04550673009</v>
      </c>
      <c r="AK158" s="32"/>
      <c r="AM158" s="22"/>
    </row>
    <row r="159" spans="24:39" x14ac:dyDescent="0.5">
      <c r="X159" s="30">
        <f t="shared" si="20"/>
        <v>2002</v>
      </c>
      <c r="Y159" s="31" t="s">
        <v>188</v>
      </c>
      <c r="Z159" s="31">
        <f t="shared" si="21"/>
        <v>6078.1652123603108</v>
      </c>
      <c r="AA159" s="230">
        <v>5735.4235867777998</v>
      </c>
      <c r="AB159" s="31"/>
      <c r="AC159" s="31">
        <f t="shared" si="22"/>
        <v>6708.2473309947218</v>
      </c>
      <c r="AD159" s="200">
        <v>6281.71</v>
      </c>
      <c r="AE159" s="32"/>
      <c r="AF159" s="200">
        <f t="shared" si="24"/>
        <v>9.3926488924042104</v>
      </c>
      <c r="AG159" s="32">
        <f t="shared" si="25"/>
        <v>8.6964602508266093</v>
      </c>
      <c r="AH159" s="33"/>
      <c r="AI159" s="33">
        <f t="shared" si="23"/>
        <v>4055.9488697892384</v>
      </c>
      <c r="AJ159" s="32">
        <v>3655.1042631645701</v>
      </c>
      <c r="AK159" s="32"/>
      <c r="AM159" s="22"/>
    </row>
    <row r="160" spans="24:39" x14ac:dyDescent="0.5">
      <c r="X160" s="30">
        <f t="shared" si="20"/>
        <v>2002</v>
      </c>
      <c r="Y160" s="31" t="s">
        <v>189</v>
      </c>
      <c r="Z160" s="31">
        <f t="shared" si="21"/>
        <v>6099.3447629525717</v>
      </c>
      <c r="AA160" s="230">
        <v>5755.4088438052304</v>
      </c>
      <c r="AB160" s="31"/>
      <c r="AC160" s="31">
        <f t="shared" si="22"/>
        <v>6719.2894321745734</v>
      </c>
      <c r="AD160" s="200">
        <v>6292.05</v>
      </c>
      <c r="AE160" s="32"/>
      <c r="AF160" s="200">
        <f t="shared" si="24"/>
        <v>9.2263426881638022</v>
      </c>
      <c r="AG160" s="32">
        <f t="shared" si="25"/>
        <v>8.5288762199087653</v>
      </c>
      <c r="AH160" s="33"/>
      <c r="AI160" s="33">
        <f t="shared" si="23"/>
        <v>4081.2828797535717</v>
      </c>
      <c r="AJ160" s="32">
        <v>3677.9345430316098</v>
      </c>
      <c r="AK160" s="32"/>
      <c r="AM160" s="22"/>
    </row>
    <row r="161" spans="24:39" x14ac:dyDescent="0.5">
      <c r="X161" s="30">
        <f t="shared" si="20"/>
        <v>2003</v>
      </c>
      <c r="Y161" s="31" t="s">
        <v>178</v>
      </c>
      <c r="Z161" s="31">
        <f t="shared" si="21"/>
        <v>6113.5683956565308</v>
      </c>
      <c r="AA161" s="230">
        <v>5768.8304201608798</v>
      </c>
      <c r="AB161" s="31"/>
      <c r="AC161" s="31">
        <f t="shared" si="22"/>
        <v>6754.7757979585631</v>
      </c>
      <c r="AD161" s="200">
        <v>6325.28</v>
      </c>
      <c r="AE161" s="32"/>
      <c r="AF161" s="200">
        <f t="shared" si="24"/>
        <v>9.4926526280238459</v>
      </c>
      <c r="AG161" s="32">
        <f t="shared" si="25"/>
        <v>8.7972323729403215</v>
      </c>
      <c r="AH161" s="33"/>
      <c r="AI161" s="33">
        <f t="shared" si="23"/>
        <v>4100.730801476946</v>
      </c>
      <c r="AJ161" s="32">
        <v>3695.46044976339</v>
      </c>
      <c r="AK161" s="32"/>
      <c r="AM161" s="22"/>
    </row>
    <row r="162" spans="24:39" x14ac:dyDescent="0.5">
      <c r="X162" s="30">
        <f t="shared" si="20"/>
        <v>2003</v>
      </c>
      <c r="Y162" s="31" t="s">
        <v>179</v>
      </c>
      <c r="Z162" s="31">
        <f t="shared" si="21"/>
        <v>6128.7345900652044</v>
      </c>
      <c r="AA162" s="230">
        <v>5783.1414081143303</v>
      </c>
      <c r="AB162" s="31"/>
      <c r="AC162" s="31">
        <f t="shared" si="22"/>
        <v>6802.5323516106882</v>
      </c>
      <c r="AD162" s="200">
        <v>6370</v>
      </c>
      <c r="AE162" s="32"/>
      <c r="AF162" s="200">
        <f t="shared" si="24"/>
        <v>9.9051019049684275</v>
      </c>
      <c r="AG162" s="32">
        <f t="shared" si="25"/>
        <v>9.212850736038769</v>
      </c>
      <c r="AH162" s="33"/>
      <c r="AI162" s="33">
        <f t="shared" si="23"/>
        <v>4114.6942778538287</v>
      </c>
      <c r="AJ162" s="32">
        <v>3708.04393236444</v>
      </c>
      <c r="AK162" s="32"/>
      <c r="AM162" s="22"/>
    </row>
    <row r="163" spans="24:39" x14ac:dyDescent="0.5">
      <c r="X163" s="30">
        <f t="shared" si="20"/>
        <v>2003</v>
      </c>
      <c r="Y163" s="31" t="s">
        <v>180</v>
      </c>
      <c r="Z163" s="31">
        <f t="shared" si="21"/>
        <v>6125.0640603618549</v>
      </c>
      <c r="AA163" s="230">
        <v>5779.6778558907499</v>
      </c>
      <c r="AB163" s="31"/>
      <c r="AC163" s="31">
        <f t="shared" si="22"/>
        <v>6827.1581594643994</v>
      </c>
      <c r="AD163" s="200">
        <v>6393.06</v>
      </c>
      <c r="AE163" s="32"/>
      <c r="AF163" s="200">
        <f t="shared" si="24"/>
        <v>10.283841134238859</v>
      </c>
      <c r="AG163" s="32">
        <f t="shared" si="25"/>
        <v>9.594500037685405</v>
      </c>
      <c r="AH163" s="33"/>
      <c r="AI163" s="33">
        <f t="shared" si="23"/>
        <v>4089.2290991117088</v>
      </c>
      <c r="AJ163" s="32">
        <v>3685.09544697404</v>
      </c>
      <c r="AK163" s="32"/>
      <c r="AM163" s="22"/>
    </row>
    <row r="164" spans="24:39" x14ac:dyDescent="0.5">
      <c r="X164" s="30">
        <f t="shared" si="20"/>
        <v>2003</v>
      </c>
      <c r="Y164" s="31" t="s">
        <v>181</v>
      </c>
      <c r="Z164" s="31">
        <f t="shared" si="21"/>
        <v>6135.5398859189991</v>
      </c>
      <c r="AA164" s="230">
        <v>5789.5629601766996</v>
      </c>
      <c r="AB164" s="31"/>
      <c r="AC164" s="31">
        <f t="shared" si="22"/>
        <v>6853.9411282836145</v>
      </c>
      <c r="AD164" s="200">
        <v>6418.14</v>
      </c>
      <c r="AE164" s="32"/>
      <c r="AF164" s="200">
        <f t="shared" si="24"/>
        <v>10.481578830609529</v>
      </c>
      <c r="AG164" s="32">
        <f t="shared" si="25"/>
        <v>9.7937570670521445</v>
      </c>
      <c r="AH164" s="33"/>
      <c r="AI164" s="33">
        <f t="shared" si="23"/>
        <v>4078.932198973519</v>
      </c>
      <c r="AJ164" s="32">
        <v>3675.8161772394501</v>
      </c>
      <c r="AK164" s="32"/>
      <c r="AM164" s="22"/>
    </row>
    <row r="165" spans="24:39" x14ac:dyDescent="0.5">
      <c r="X165" s="30">
        <f t="shared" si="20"/>
        <v>2003</v>
      </c>
      <c r="Y165" s="31" t="s">
        <v>182</v>
      </c>
      <c r="Z165" s="31">
        <f t="shared" si="21"/>
        <v>6090.2140278581082</v>
      </c>
      <c r="AA165" s="230">
        <v>5746.7929816830701</v>
      </c>
      <c r="AB165" s="31"/>
      <c r="AC165" s="31">
        <f t="shared" si="22"/>
        <v>6825.3213689393187</v>
      </c>
      <c r="AD165" s="200">
        <v>6391.34</v>
      </c>
      <c r="AE165" s="32"/>
      <c r="AF165" s="200">
        <f t="shared" si="24"/>
        <v>10.770296391119949</v>
      </c>
      <c r="AG165" s="32">
        <f t="shared" si="25"/>
        <v>10.084693011433121</v>
      </c>
      <c r="AH165" s="33"/>
      <c r="AI165" s="33">
        <f t="shared" si="23"/>
        <v>4030.1010975784193</v>
      </c>
      <c r="AJ165" s="32">
        <v>3631.8109955632999</v>
      </c>
      <c r="AK165" s="32"/>
      <c r="AM165" s="22"/>
    </row>
    <row r="166" spans="24:39" x14ac:dyDescent="0.5">
      <c r="X166" s="30">
        <f t="shared" si="20"/>
        <v>2003</v>
      </c>
      <c r="Y166" s="31" t="s">
        <v>183</v>
      </c>
      <c r="Z166" s="31">
        <f t="shared" si="21"/>
        <v>6059.3967909345574</v>
      </c>
      <c r="AA166" s="230">
        <v>5717.7134977672304</v>
      </c>
      <c r="AB166" s="31"/>
      <c r="AC166" s="31">
        <f t="shared" si="22"/>
        <v>6793.7328435137852</v>
      </c>
      <c r="AD166" s="200">
        <v>6361.76</v>
      </c>
      <c r="AE166" s="32"/>
      <c r="AF166" s="200">
        <f t="shared" si="24"/>
        <v>10.809021630580073</v>
      </c>
      <c r="AG166" s="32">
        <f t="shared" si="25"/>
        <v>10.123715799287769</v>
      </c>
      <c r="AH166" s="33"/>
      <c r="AI166" s="33">
        <f t="shared" si="23"/>
        <v>4002.2996594829383</v>
      </c>
      <c r="AJ166" s="32">
        <v>3606.7571405549702</v>
      </c>
      <c r="AK166" s="32"/>
      <c r="AM166" s="22"/>
    </row>
    <row r="167" spans="24:39" x14ac:dyDescent="0.5">
      <c r="X167" s="30">
        <f t="shared" si="20"/>
        <v>2003</v>
      </c>
      <c r="Y167" s="34" t="s">
        <v>184</v>
      </c>
      <c r="Z167" s="31">
        <f t="shared" si="21"/>
        <v>6032.0429799655767</v>
      </c>
      <c r="AA167" s="230">
        <v>5691.9021406983702</v>
      </c>
      <c r="AB167" s="34"/>
      <c r="AC167" s="31">
        <f t="shared" si="22"/>
        <v>6786.4497555015423</v>
      </c>
      <c r="AD167" s="200">
        <v>6354.94</v>
      </c>
      <c r="AE167" s="32"/>
      <c r="AF167" s="200">
        <f t="shared" si="24"/>
        <v>11.116368686357603</v>
      </c>
      <c r="AG167" s="32">
        <f t="shared" si="25"/>
        <v>10.433424380114198</v>
      </c>
      <c r="AH167" s="33"/>
      <c r="AI167" s="33">
        <f t="shared" si="23"/>
        <v>3983.6380941928305</v>
      </c>
      <c r="AJ167" s="32">
        <v>3589.9398755846801</v>
      </c>
      <c r="AK167" s="32"/>
      <c r="AM167" s="22"/>
    </row>
    <row r="168" spans="24:39" x14ac:dyDescent="0.5">
      <c r="X168" s="30">
        <f t="shared" si="20"/>
        <v>2003</v>
      </c>
      <c r="Y168" s="31" t="s">
        <v>185</v>
      </c>
      <c r="Z168" s="31">
        <f t="shared" si="21"/>
        <v>6027.617809926056</v>
      </c>
      <c r="AA168" s="230">
        <v>5687.72650154849</v>
      </c>
      <c r="AB168" s="31"/>
      <c r="AC168" s="31">
        <f t="shared" si="22"/>
        <v>6780.5229023537504</v>
      </c>
      <c r="AD168" s="200">
        <v>6349.39</v>
      </c>
      <c r="AE168" s="32"/>
      <c r="AF168" s="200">
        <f t="shared" si="24"/>
        <v>11.103938490736986</v>
      </c>
      <c r="AG168" s="32">
        <f t="shared" si="25"/>
        <v>10.420898676117085</v>
      </c>
      <c r="AH168" s="33"/>
      <c r="AI168" s="33">
        <f t="shared" si="23"/>
        <v>3991.7683040409888</v>
      </c>
      <c r="AJ168" s="32">
        <v>3597.2665864556602</v>
      </c>
      <c r="AK168" s="32"/>
      <c r="AM168" s="22"/>
    </row>
    <row r="169" spans="24:39" x14ac:dyDescent="0.5">
      <c r="X169" s="30">
        <f t="shared" si="20"/>
        <v>2003</v>
      </c>
      <c r="Y169" s="31" t="s">
        <v>186</v>
      </c>
      <c r="Z169" s="31">
        <f t="shared" si="21"/>
        <v>6089.5254191610729</v>
      </c>
      <c r="AA169" s="230">
        <v>5746.1432029381604</v>
      </c>
      <c r="AB169" s="31"/>
      <c r="AC169" s="31">
        <f t="shared" si="22"/>
        <v>6809.9863038578214</v>
      </c>
      <c r="AD169" s="200">
        <v>6376.98</v>
      </c>
      <c r="AE169" s="32"/>
      <c r="AF169" s="200">
        <f t="shared" si="24"/>
        <v>10.579476265445809</v>
      </c>
      <c r="AG169" s="32">
        <f t="shared" si="25"/>
        <v>9.8924067044563238</v>
      </c>
      <c r="AH169" s="33"/>
      <c r="AI169" s="33">
        <f t="shared" si="23"/>
        <v>4028.4544094555226</v>
      </c>
      <c r="AJ169" s="32">
        <v>3630.3270476706298</v>
      </c>
      <c r="AK169" s="32"/>
      <c r="AM169" s="22"/>
    </row>
    <row r="170" spans="24:39" x14ac:dyDescent="0.5">
      <c r="X170" s="30">
        <f t="shared" si="20"/>
        <v>2003</v>
      </c>
      <c r="Y170" s="31" t="s">
        <v>187</v>
      </c>
      <c r="Z170" s="31">
        <f t="shared" si="21"/>
        <v>6194.3866354626653</v>
      </c>
      <c r="AA170" s="230">
        <v>5845.0914006757503</v>
      </c>
      <c r="AB170" s="31"/>
      <c r="AC170" s="31">
        <f t="shared" si="22"/>
        <v>6868.4005141612924</v>
      </c>
      <c r="AD170" s="200">
        <v>6431.68</v>
      </c>
      <c r="AE170" s="32"/>
      <c r="AF170" s="200">
        <f t="shared" si="24"/>
        <v>9.8132582296117317</v>
      </c>
      <c r="AG170" s="32">
        <f t="shared" si="25"/>
        <v>9.1203013726468001</v>
      </c>
      <c r="AH170" s="33"/>
      <c r="AI170" s="33">
        <f t="shared" si="23"/>
        <v>4088.9409570900534</v>
      </c>
      <c r="AJ170" s="32">
        <v>3684.8357816859502</v>
      </c>
      <c r="AK170" s="32"/>
      <c r="AM170" s="22"/>
    </row>
    <row r="171" spans="24:39" x14ac:dyDescent="0.5">
      <c r="X171" s="30">
        <f t="shared" si="20"/>
        <v>2003</v>
      </c>
      <c r="Y171" s="31" t="s">
        <v>188</v>
      </c>
      <c r="Z171" s="31">
        <f t="shared" si="21"/>
        <v>6291.1595180435006</v>
      </c>
      <c r="AA171" s="230">
        <v>5936.4073576994097</v>
      </c>
      <c r="AB171" s="31"/>
      <c r="AC171" s="31">
        <f t="shared" si="22"/>
        <v>6924.8284277341518</v>
      </c>
      <c r="AD171" s="200">
        <v>6484.52</v>
      </c>
      <c r="AE171" s="32"/>
      <c r="AF171" s="200">
        <f t="shared" si="24"/>
        <v>9.1506802847675992</v>
      </c>
      <c r="AG171" s="32">
        <f t="shared" si="25"/>
        <v>8.452632458541121</v>
      </c>
      <c r="AH171" s="33"/>
      <c r="AI171" s="33">
        <f t="shared" si="23"/>
        <v>4165.4784933667943</v>
      </c>
      <c r="AJ171" s="32">
        <v>3753.8092042113099</v>
      </c>
      <c r="AK171" s="32"/>
      <c r="AM171" s="22"/>
    </row>
    <row r="172" spans="24:39" x14ac:dyDescent="0.5">
      <c r="X172" s="30">
        <f t="shared" si="20"/>
        <v>2003</v>
      </c>
      <c r="Y172" s="31" t="s">
        <v>189</v>
      </c>
      <c r="Z172" s="31">
        <f t="shared" si="21"/>
        <v>6299.086750036422</v>
      </c>
      <c r="AA172" s="230">
        <v>5943.8875810499703</v>
      </c>
      <c r="AB172" s="31"/>
      <c r="AC172" s="31">
        <f t="shared" si="22"/>
        <v>6930.0291078836553</v>
      </c>
      <c r="AD172" s="200">
        <v>6489.39</v>
      </c>
      <c r="AE172" s="32"/>
      <c r="AF172" s="200">
        <f t="shared" si="24"/>
        <v>9.1044690869980354</v>
      </c>
      <c r="AG172" s="32">
        <f t="shared" si="25"/>
        <v>8.4060661934331264</v>
      </c>
      <c r="AH172" s="33"/>
      <c r="AI172" s="33">
        <f t="shared" si="23"/>
        <v>4202.3011236998136</v>
      </c>
      <c r="AJ172" s="32">
        <v>3786.9926977493201</v>
      </c>
      <c r="AK172" s="32"/>
      <c r="AM172" s="22"/>
    </row>
    <row r="173" spans="24:39" x14ac:dyDescent="0.5">
      <c r="X173" s="30">
        <f t="shared" si="20"/>
        <v>2004</v>
      </c>
      <c r="Y173" s="31" t="s">
        <v>178</v>
      </c>
      <c r="Z173" s="31">
        <f t="shared" si="21"/>
        <v>6289.11502225606</v>
      </c>
      <c r="AA173" s="230">
        <v>5934.4781489739698</v>
      </c>
      <c r="AB173" s="31"/>
      <c r="AC173" s="31">
        <f t="shared" si="22"/>
        <v>6921.731513476745</v>
      </c>
      <c r="AD173" s="200">
        <v>6481.62</v>
      </c>
      <c r="AE173" s="32"/>
      <c r="AF173" s="200">
        <f t="shared" si="24"/>
        <v>9.1395699181479166</v>
      </c>
      <c r="AG173" s="32">
        <f t="shared" si="25"/>
        <v>8.4414367245538973</v>
      </c>
      <c r="AH173" s="33"/>
      <c r="AI173" s="33">
        <f t="shared" si="23"/>
        <v>4220.5854018136115</v>
      </c>
      <c r="AJ173" s="32">
        <v>3803.4699623865599</v>
      </c>
      <c r="AK173" s="32"/>
      <c r="AM173" s="22"/>
    </row>
    <row r="174" spans="24:39" x14ac:dyDescent="0.5">
      <c r="X174" s="30">
        <f t="shared" si="20"/>
        <v>2004</v>
      </c>
      <c r="Y174" s="31" t="s">
        <v>179</v>
      </c>
      <c r="Z174" s="31">
        <f t="shared" si="21"/>
        <v>6265.0314002758814</v>
      </c>
      <c r="AA174" s="230">
        <v>5911.7525782245502</v>
      </c>
      <c r="AB174" s="31"/>
      <c r="AC174" s="31">
        <f t="shared" si="22"/>
        <v>6951.2376310395402</v>
      </c>
      <c r="AD174" s="200">
        <v>6509.25</v>
      </c>
      <c r="AE174" s="32"/>
      <c r="AF174" s="200">
        <f t="shared" si="24"/>
        <v>9.8717130270374316</v>
      </c>
      <c r="AG174" s="32">
        <f t="shared" si="25"/>
        <v>9.1792053120628321</v>
      </c>
      <c r="AH174" s="33"/>
      <c r="AI174" s="33">
        <f t="shared" si="23"/>
        <v>4214.2976912577014</v>
      </c>
      <c r="AJ174" s="32">
        <v>3797.8036587924398</v>
      </c>
      <c r="AK174" s="32"/>
      <c r="AM174" s="22"/>
    </row>
    <row r="175" spans="24:39" x14ac:dyDescent="0.5">
      <c r="X175" s="30">
        <f t="shared" si="20"/>
        <v>2004</v>
      </c>
      <c r="Y175" s="31" t="s">
        <v>180</v>
      </c>
      <c r="Z175" s="31">
        <f t="shared" si="21"/>
        <v>6250.9426686968218</v>
      </c>
      <c r="AA175" s="230">
        <v>5898.4582960549897</v>
      </c>
      <c r="AB175" s="31"/>
      <c r="AC175" s="31">
        <f t="shared" si="22"/>
        <v>6992.0955412079275</v>
      </c>
      <c r="AD175" s="200">
        <v>6547.51</v>
      </c>
      <c r="AE175" s="32"/>
      <c r="AF175" s="200">
        <f t="shared" si="24"/>
        <v>10.599867638294125</v>
      </c>
      <c r="AG175" s="32">
        <f t="shared" si="25"/>
        <v>9.9129547560066413</v>
      </c>
      <c r="AH175" s="33"/>
      <c r="AI175" s="33">
        <f t="shared" si="23"/>
        <v>4168.3034601179834</v>
      </c>
      <c r="AJ175" s="32">
        <v>3756.3549828557302</v>
      </c>
      <c r="AK175" s="32"/>
      <c r="AM175" s="22"/>
    </row>
    <row r="176" spans="24:39" x14ac:dyDescent="0.5">
      <c r="X176" s="30">
        <f t="shared" si="20"/>
        <v>2004</v>
      </c>
      <c r="Y176" s="31" t="s">
        <v>181</v>
      </c>
      <c r="Z176" s="31">
        <f t="shared" si="21"/>
        <v>6209.8714271245635</v>
      </c>
      <c r="AA176" s="230">
        <v>5859.7030205036199</v>
      </c>
      <c r="AB176" s="31"/>
      <c r="AC176" s="31">
        <f t="shared" si="22"/>
        <v>7007.7402977151633</v>
      </c>
      <c r="AD176" s="200">
        <v>6562.16</v>
      </c>
      <c r="AE176" s="32"/>
      <c r="AF176" s="200">
        <f t="shared" si="24"/>
        <v>11.385537087479403</v>
      </c>
      <c r="AG176" s="32">
        <f t="shared" si="25"/>
        <v>10.704660957617307</v>
      </c>
      <c r="AH176" s="33"/>
      <c r="AI176" s="33">
        <f t="shared" si="23"/>
        <v>4172.642947970885</v>
      </c>
      <c r="AJ176" s="32">
        <v>3760.26560428127</v>
      </c>
      <c r="AK176" s="32"/>
      <c r="AM176" s="22"/>
    </row>
    <row r="177" spans="24:39" x14ac:dyDescent="0.5">
      <c r="X177" s="30">
        <f t="shared" si="20"/>
        <v>2004</v>
      </c>
      <c r="Y177" s="31" t="s">
        <v>182</v>
      </c>
      <c r="Z177" s="31">
        <f t="shared" si="21"/>
        <v>6183.0865977220446</v>
      </c>
      <c r="AA177" s="230">
        <v>5834.4285607027196</v>
      </c>
      <c r="AB177" s="31"/>
      <c r="AC177" s="31">
        <f t="shared" si="22"/>
        <v>6994.0711589238581</v>
      </c>
      <c r="AD177" s="200">
        <v>6549.36</v>
      </c>
      <c r="AE177" s="32"/>
      <c r="AF177" s="200">
        <f t="shared" si="24"/>
        <v>11.595314699752002</v>
      </c>
      <c r="AG177" s="32">
        <f t="shared" si="25"/>
        <v>10.916050412517864</v>
      </c>
      <c r="AH177" s="33"/>
      <c r="AI177" s="33">
        <f t="shared" si="23"/>
        <v>4174.7677600200968</v>
      </c>
      <c r="AJ177" s="32">
        <v>3762.1804236808298</v>
      </c>
      <c r="AK177" s="32"/>
      <c r="AM177" s="22"/>
    </row>
    <row r="178" spans="24:39" x14ac:dyDescent="0.5">
      <c r="X178" s="30">
        <f t="shared" si="20"/>
        <v>2004</v>
      </c>
      <c r="Y178" s="31" t="s">
        <v>183</v>
      </c>
      <c r="Z178" s="31">
        <f t="shared" si="21"/>
        <v>6143.064885857224</v>
      </c>
      <c r="AA178" s="230">
        <v>5796.6636329337398</v>
      </c>
      <c r="AB178" s="31"/>
      <c r="AC178" s="31">
        <f t="shared" si="22"/>
        <v>6954.313187267584</v>
      </c>
      <c r="AD178" s="200">
        <v>6512.13</v>
      </c>
      <c r="AE178" s="32"/>
      <c r="AF178" s="200">
        <f t="shared" si="24"/>
        <v>11.66539785547258</v>
      </c>
      <c r="AG178" s="32">
        <f t="shared" si="25"/>
        <v>10.986672057625702</v>
      </c>
      <c r="AH178" s="33"/>
      <c r="AI178" s="33">
        <f t="shared" si="23"/>
        <v>4208.2534095844585</v>
      </c>
      <c r="AJ178" s="32">
        <v>3792.35672629381</v>
      </c>
      <c r="AK178" s="32"/>
      <c r="AM178" s="22"/>
    </row>
    <row r="179" spans="24:39" x14ac:dyDescent="0.5">
      <c r="X179" s="30">
        <f t="shared" si="20"/>
        <v>2004</v>
      </c>
      <c r="Y179" s="34" t="s">
        <v>184</v>
      </c>
      <c r="Z179" s="31">
        <f t="shared" si="21"/>
        <v>6169.1053100164072</v>
      </c>
      <c r="AA179" s="230">
        <v>5821.2356637545799</v>
      </c>
      <c r="AB179" s="34"/>
      <c r="AC179" s="31">
        <f t="shared" si="22"/>
        <v>7001.9843088022626</v>
      </c>
      <c r="AD179" s="200">
        <v>6556.77</v>
      </c>
      <c r="AE179" s="32"/>
      <c r="AF179" s="200">
        <f t="shared" si="24"/>
        <v>11.894899532105995</v>
      </c>
      <c r="AG179" s="32">
        <f t="shared" si="25"/>
        <v>11.217937128272315</v>
      </c>
      <c r="AH179" s="33"/>
      <c r="AI179" s="33">
        <f t="shared" si="23"/>
        <v>4175.793645338289</v>
      </c>
      <c r="AJ179" s="32">
        <v>3763.1049219722099</v>
      </c>
      <c r="AK179" s="32"/>
      <c r="AM179" s="22"/>
    </row>
    <row r="180" spans="24:39" x14ac:dyDescent="0.5">
      <c r="X180" s="30">
        <f t="shared" si="20"/>
        <v>2004</v>
      </c>
      <c r="Y180" s="31" t="s">
        <v>185</v>
      </c>
      <c r="Z180" s="31">
        <f t="shared" si="21"/>
        <v>6202.6311505409249</v>
      </c>
      <c r="AA180" s="230">
        <v>5852.8710158374497</v>
      </c>
      <c r="AB180" s="31"/>
      <c r="AC180" s="31">
        <f t="shared" si="22"/>
        <v>7029.6215987959322</v>
      </c>
      <c r="AD180" s="200">
        <v>6582.65</v>
      </c>
      <c r="AE180" s="32"/>
      <c r="AF180" s="200">
        <f t="shared" si="24"/>
        <v>11.764366497289958</v>
      </c>
      <c r="AG180" s="32">
        <f t="shared" si="25"/>
        <v>11.086401132713263</v>
      </c>
      <c r="AH180" s="33"/>
      <c r="AI180" s="33">
        <f t="shared" si="23"/>
        <v>4167.5275310756178</v>
      </c>
      <c r="AJ180" s="32">
        <v>3755.6557379584901</v>
      </c>
      <c r="AK180" s="32"/>
      <c r="AM180" s="22"/>
    </row>
    <row r="181" spans="24:39" x14ac:dyDescent="0.5">
      <c r="X181" s="30">
        <f t="shared" si="20"/>
        <v>2004</v>
      </c>
      <c r="Y181" s="31" t="s">
        <v>186</v>
      </c>
      <c r="Z181" s="31">
        <f t="shared" si="21"/>
        <v>6309.1276559606977</v>
      </c>
      <c r="AA181" s="230">
        <v>5953.3622903838996</v>
      </c>
      <c r="AB181" s="31"/>
      <c r="AC181" s="31">
        <f t="shared" si="22"/>
        <v>7125.2628542763496</v>
      </c>
      <c r="AD181" s="200">
        <v>6672.21</v>
      </c>
      <c r="AE181" s="32"/>
      <c r="AF181" s="200">
        <f t="shared" si="24"/>
        <v>11.454106536235841</v>
      </c>
      <c r="AG181" s="32">
        <f t="shared" si="25"/>
        <v>10.7737572650756</v>
      </c>
      <c r="AH181" s="33"/>
      <c r="AI181" s="33">
        <f t="shared" si="23"/>
        <v>4194.3554856649434</v>
      </c>
      <c r="AJ181" s="32">
        <v>3779.8323176786698</v>
      </c>
      <c r="AK181" s="32"/>
      <c r="AM181" s="22"/>
    </row>
    <row r="182" spans="24:39" x14ac:dyDescent="0.5">
      <c r="X182" s="30">
        <f t="shared" si="20"/>
        <v>2004</v>
      </c>
      <c r="Y182" s="31" t="s">
        <v>187</v>
      </c>
      <c r="Z182" s="31">
        <f t="shared" si="21"/>
        <v>6420.9536106356054</v>
      </c>
      <c r="AA182" s="230">
        <v>6058.8824918999999</v>
      </c>
      <c r="AB182" s="31"/>
      <c r="AC182" s="31">
        <f t="shared" si="22"/>
        <v>7168.8225551589558</v>
      </c>
      <c r="AD182" s="200">
        <v>6713</v>
      </c>
      <c r="AE182" s="32"/>
      <c r="AF182" s="200">
        <f t="shared" si="24"/>
        <v>10.432242376890134</v>
      </c>
      <c r="AG182" s="32">
        <f t="shared" si="25"/>
        <v>9.7440415328467154</v>
      </c>
      <c r="AH182" s="33"/>
      <c r="AI182" s="33">
        <f t="shared" si="23"/>
        <v>4263.438994898569</v>
      </c>
      <c r="AJ182" s="32">
        <v>3842.0883857950598</v>
      </c>
      <c r="AK182" s="32"/>
      <c r="AM182" s="22"/>
    </row>
    <row r="183" spans="24:39" x14ac:dyDescent="0.5">
      <c r="X183" s="30">
        <f t="shared" si="20"/>
        <v>2004</v>
      </c>
      <c r="Y183" s="31" t="s">
        <v>188</v>
      </c>
      <c r="Z183" s="31">
        <f t="shared" si="21"/>
        <v>6556.3895182488195</v>
      </c>
      <c r="AA183" s="230">
        <v>6186.6813048447102</v>
      </c>
      <c r="AB183" s="31"/>
      <c r="AC183" s="31">
        <f t="shared" si="22"/>
        <v>7250.3568322461588</v>
      </c>
      <c r="AD183" s="200">
        <v>6789.35</v>
      </c>
      <c r="AE183" s="32"/>
      <c r="AF183" s="200">
        <f t="shared" si="24"/>
        <v>9.5714918596958025</v>
      </c>
      <c r="AG183" s="32">
        <f t="shared" si="25"/>
        <v>8.8766773719912813</v>
      </c>
      <c r="AH183" s="33"/>
      <c r="AI183" s="33">
        <f t="shared" si="23"/>
        <v>4338.1928180979376</v>
      </c>
      <c r="AJ183" s="32">
        <v>3909.4543774866802</v>
      </c>
      <c r="AK183" s="32"/>
      <c r="AM183" s="22"/>
    </row>
    <row r="184" spans="24:39" x14ac:dyDescent="0.5">
      <c r="X184" s="30">
        <f t="shared" si="20"/>
        <v>2004</v>
      </c>
      <c r="Y184" s="31" t="s">
        <v>189</v>
      </c>
      <c r="Z184" s="31">
        <f t="shared" si="21"/>
        <v>6570.1770173315363</v>
      </c>
      <c r="AA184" s="230">
        <v>6199.6913407155498</v>
      </c>
      <c r="AB184" s="31"/>
      <c r="AC184" s="31">
        <f t="shared" si="22"/>
        <v>7245.6687448013272</v>
      </c>
      <c r="AD184" s="200">
        <v>6784.96</v>
      </c>
      <c r="AE184" s="32"/>
      <c r="AF184" s="200">
        <f t="shared" si="24"/>
        <v>9.3226967897814479</v>
      </c>
      <c r="AG184" s="32">
        <f t="shared" si="25"/>
        <v>8.6259706657732753</v>
      </c>
      <c r="AH184" s="33"/>
      <c r="AI184" s="33">
        <f t="shared" si="23"/>
        <v>4405.4525758268574</v>
      </c>
      <c r="AJ184" s="32">
        <v>3970.0669332921898</v>
      </c>
      <c r="AK184" s="32"/>
      <c r="AM184" s="22"/>
    </row>
    <row r="185" spans="24:39" x14ac:dyDescent="0.5">
      <c r="X185" s="30">
        <f t="shared" si="20"/>
        <v>2005</v>
      </c>
      <c r="Y185" s="31" t="s">
        <v>178</v>
      </c>
      <c r="Z185" s="31">
        <f t="shared" si="21"/>
        <v>6541.3471709963105</v>
      </c>
      <c r="AA185" s="230">
        <v>6172.4871804308004</v>
      </c>
      <c r="AB185" s="31"/>
      <c r="AC185" s="31">
        <f t="shared" si="22"/>
        <v>7227.1192963009389</v>
      </c>
      <c r="AD185" s="200">
        <v>6767.59</v>
      </c>
      <c r="AE185" s="32"/>
      <c r="AF185" s="200">
        <f t="shared" si="24"/>
        <v>9.4888723596361242</v>
      </c>
      <c r="AG185" s="32">
        <f t="shared" si="25"/>
        <v>8.7934230585658959</v>
      </c>
      <c r="AH185" s="33"/>
      <c r="AI185" s="33">
        <f t="shared" si="23"/>
        <v>4431.4939641341425</v>
      </c>
      <c r="AJ185" s="32">
        <v>3993.5346821412099</v>
      </c>
      <c r="AK185" s="32"/>
      <c r="AM185" s="22"/>
    </row>
    <row r="186" spans="24:39" x14ac:dyDescent="0.5">
      <c r="X186" s="30">
        <f t="shared" si="20"/>
        <v>2005</v>
      </c>
      <c r="Y186" s="31" t="s">
        <v>179</v>
      </c>
      <c r="Z186" s="31">
        <f t="shared" si="21"/>
        <v>6529.699907212108</v>
      </c>
      <c r="AA186" s="230">
        <v>6161.4966941416997</v>
      </c>
      <c r="AB186" s="31"/>
      <c r="AC186" s="31">
        <f t="shared" si="22"/>
        <v>7236.8051626163397</v>
      </c>
      <c r="AD186" s="200">
        <v>6776.66</v>
      </c>
      <c r="AE186" s="32"/>
      <c r="AF186" s="200">
        <f t="shared" si="24"/>
        <v>9.7709588625789383</v>
      </c>
      <c r="AG186" s="32">
        <f t="shared" si="25"/>
        <v>9.0776769951318226</v>
      </c>
      <c r="AH186" s="33"/>
      <c r="AI186" s="33">
        <f t="shared" si="23"/>
        <v>4441.3507445605992</v>
      </c>
      <c r="AJ186" s="32">
        <v>4002.4173286721302</v>
      </c>
      <c r="AK186" s="32"/>
      <c r="AM186" s="22"/>
    </row>
    <row r="187" spans="24:39" x14ac:dyDescent="0.5">
      <c r="X187" s="30">
        <f t="shared" si="20"/>
        <v>2005</v>
      </c>
      <c r="Y187" s="31" t="s">
        <v>180</v>
      </c>
      <c r="Z187" s="31">
        <f t="shared" si="21"/>
        <v>6520.8732129358859</v>
      </c>
      <c r="AA187" s="230">
        <v>6153.16772828171</v>
      </c>
      <c r="AB187" s="31"/>
      <c r="AC187" s="31">
        <f t="shared" si="22"/>
        <v>7252.2470178446429</v>
      </c>
      <c r="AD187" s="200">
        <v>6791.12</v>
      </c>
      <c r="AE187" s="32"/>
      <c r="AF187" s="200">
        <f t="shared" si="24"/>
        <v>10.084788936575961</v>
      </c>
      <c r="AG187" s="32">
        <f t="shared" si="25"/>
        <v>9.3939184069533397</v>
      </c>
      <c r="AH187" s="33"/>
      <c r="AI187" s="33">
        <f t="shared" si="23"/>
        <v>4412.9192393757176</v>
      </c>
      <c r="AJ187" s="32">
        <v>3976.7956753560602</v>
      </c>
      <c r="AK187" s="32"/>
      <c r="AM187" s="22"/>
    </row>
    <row r="188" spans="24:39" x14ac:dyDescent="0.5">
      <c r="X188" s="30">
        <f t="shared" si="20"/>
        <v>2005</v>
      </c>
      <c r="Y188" s="31" t="s">
        <v>181</v>
      </c>
      <c r="Z188" s="31">
        <f t="shared" si="21"/>
        <v>6514.9005315714903</v>
      </c>
      <c r="AA188" s="230">
        <v>6147.5318404147602</v>
      </c>
      <c r="AB188" s="31"/>
      <c r="AC188" s="31">
        <f t="shared" si="22"/>
        <v>7263.8444277878907</v>
      </c>
      <c r="AD188" s="200">
        <v>6801.98</v>
      </c>
      <c r="AE188" s="32"/>
      <c r="AF188" s="200">
        <f t="shared" si="24"/>
        <v>10.310571814441815</v>
      </c>
      <c r="AG188" s="32">
        <f t="shared" si="25"/>
        <v>9.6214361051523145</v>
      </c>
      <c r="AH188" s="33"/>
      <c r="AI188" s="33">
        <f t="shared" si="23"/>
        <v>4379.7968307453721</v>
      </c>
      <c r="AJ188" s="32">
        <v>3946.9467150072701</v>
      </c>
      <c r="AK188" s="32"/>
      <c r="AM188" s="22"/>
    </row>
    <row r="189" spans="24:39" x14ac:dyDescent="0.5">
      <c r="X189" s="30">
        <f t="shared" si="20"/>
        <v>2005</v>
      </c>
      <c r="Y189" s="31" t="s">
        <v>182</v>
      </c>
      <c r="Z189" s="31">
        <f t="shared" si="21"/>
        <v>6484.7000138896237</v>
      </c>
      <c r="AA189" s="230">
        <v>6119.0342995625897</v>
      </c>
      <c r="AB189" s="31"/>
      <c r="AC189" s="31">
        <f t="shared" si="22"/>
        <v>7268.6820214382524</v>
      </c>
      <c r="AD189" s="200">
        <v>6806.51</v>
      </c>
      <c r="AE189" s="32"/>
      <c r="AF189" s="200">
        <f t="shared" si="24"/>
        <v>10.785751876837535</v>
      </c>
      <c r="AG189" s="32">
        <f t="shared" si="25"/>
        <v>10.100267250579375</v>
      </c>
      <c r="AH189" s="33"/>
      <c r="AI189" s="33">
        <f t="shared" si="23"/>
        <v>4329.6545722284045</v>
      </c>
      <c r="AJ189" s="32">
        <v>3901.7599563094</v>
      </c>
      <c r="AK189" s="32"/>
      <c r="AM189" s="22"/>
    </row>
    <row r="190" spans="24:39" x14ac:dyDescent="0.5">
      <c r="X190" s="30">
        <f t="shared" si="20"/>
        <v>2005</v>
      </c>
      <c r="Y190" s="31" t="s">
        <v>183</v>
      </c>
      <c r="Z190" s="31">
        <f t="shared" si="21"/>
        <v>6478.1304945068605</v>
      </c>
      <c r="AA190" s="230">
        <v>6112.8352287730904</v>
      </c>
      <c r="AB190" s="31"/>
      <c r="AC190" s="31">
        <f t="shared" si="22"/>
        <v>7256.1235001737396</v>
      </c>
      <c r="AD190" s="200">
        <v>6794.75</v>
      </c>
      <c r="AE190" s="32"/>
      <c r="AF190" s="200">
        <f t="shared" si="24"/>
        <v>10.721882085499935</v>
      </c>
      <c r="AG190" s="32">
        <f t="shared" si="25"/>
        <v>10.035906710723863</v>
      </c>
      <c r="AH190" s="33"/>
      <c r="AI190" s="33">
        <f t="shared" si="23"/>
        <v>4328.2465391111873</v>
      </c>
      <c r="AJ190" s="32">
        <v>3900.49107743182</v>
      </c>
      <c r="AK190" s="32"/>
      <c r="AM190" s="22"/>
    </row>
    <row r="191" spans="24:39" x14ac:dyDescent="0.5">
      <c r="X191" s="30">
        <f t="shared" si="20"/>
        <v>2005</v>
      </c>
      <c r="Y191" s="34" t="s">
        <v>184</v>
      </c>
      <c r="Z191" s="31">
        <f t="shared" si="21"/>
        <v>6481.8371407611894</v>
      </c>
      <c r="AA191" s="230">
        <v>6116.33286097165</v>
      </c>
      <c r="AB191" s="34"/>
      <c r="AC191" s="31">
        <f t="shared" si="22"/>
        <v>7263.5454153768305</v>
      </c>
      <c r="AD191" s="200">
        <v>6801.7</v>
      </c>
      <c r="AE191" s="32"/>
      <c r="AF191" s="200">
        <f t="shared" si="24"/>
        <v>10.762075954819183</v>
      </c>
      <c r="AG191" s="32">
        <f t="shared" si="25"/>
        <v>10.076409412769605</v>
      </c>
      <c r="AH191" s="33"/>
      <c r="AI191" s="33">
        <f t="shared" si="23"/>
        <v>4354.9655458143725</v>
      </c>
      <c r="AJ191" s="32">
        <v>3924.5694764559698</v>
      </c>
      <c r="AK191" s="32"/>
      <c r="AM191" s="22"/>
    </row>
    <row r="192" spans="24:39" x14ac:dyDescent="0.5">
      <c r="X192" s="30">
        <f t="shared" si="20"/>
        <v>2005</v>
      </c>
      <c r="Y192" s="31" t="s">
        <v>185</v>
      </c>
      <c r="Z192" s="31">
        <f t="shared" si="21"/>
        <v>6493.3542319814069</v>
      </c>
      <c r="AA192" s="230">
        <v>6127.2005149967799</v>
      </c>
      <c r="AB192" s="31"/>
      <c r="AC192" s="31">
        <f t="shared" si="22"/>
        <v>7257.1700436124493</v>
      </c>
      <c r="AD192" s="200">
        <v>6795.73</v>
      </c>
      <c r="AE192" s="32"/>
      <c r="AF192" s="200">
        <f t="shared" si="24"/>
        <v>10.524981598072525</v>
      </c>
      <c r="AG192" s="32">
        <f t="shared" si="25"/>
        <v>9.8374933230605084</v>
      </c>
      <c r="AH192" s="33"/>
      <c r="AI192" s="33">
        <f t="shared" si="23"/>
        <v>4382.7096276668617</v>
      </c>
      <c r="AJ192" s="32">
        <v>3949.5716436706398</v>
      </c>
      <c r="AK192" s="32"/>
      <c r="AM192" s="22"/>
    </row>
    <row r="193" spans="24:39" x14ac:dyDescent="0.5">
      <c r="X193" s="30">
        <f t="shared" si="20"/>
        <v>2005</v>
      </c>
      <c r="Y193" s="31" t="s">
        <v>186</v>
      </c>
      <c r="Z193" s="31">
        <f t="shared" si="21"/>
        <v>6523.8183419901306</v>
      </c>
      <c r="AA193" s="230">
        <v>6155.9467844695</v>
      </c>
      <c r="AB193" s="31"/>
      <c r="AC193" s="31">
        <f t="shared" si="22"/>
        <v>7256.6360928784134</v>
      </c>
      <c r="AD193" s="200">
        <v>6795.23</v>
      </c>
      <c r="AE193" s="32"/>
      <c r="AF193" s="200">
        <f t="shared" si="24"/>
        <v>10.098587575687612</v>
      </c>
      <c r="AG193" s="32">
        <f t="shared" si="25"/>
        <v>9.4078230689836779</v>
      </c>
      <c r="AH193" s="33"/>
      <c r="AI193" s="33">
        <f t="shared" si="23"/>
        <v>4402.8243850205372</v>
      </c>
      <c r="AJ193" s="32">
        <v>3967.6984834598602</v>
      </c>
      <c r="AK193" s="32"/>
      <c r="AM193" s="22"/>
    </row>
    <row r="194" spans="24:39" x14ac:dyDescent="0.5">
      <c r="X194" s="30">
        <f t="shared" si="20"/>
        <v>2005</v>
      </c>
      <c r="Y194" s="31" t="s">
        <v>187</v>
      </c>
      <c r="Z194" s="31">
        <f t="shared" si="21"/>
        <v>6573.1120834860003</v>
      </c>
      <c r="AA194" s="230">
        <v>6202.4609014403604</v>
      </c>
      <c r="AB194" s="31"/>
      <c r="AC194" s="31">
        <f t="shared" si="22"/>
        <v>7258.7932538439163</v>
      </c>
      <c r="AD194" s="200">
        <v>6797.25</v>
      </c>
      <c r="AE194" s="32"/>
      <c r="AF194" s="200">
        <f t="shared" si="24"/>
        <v>9.4462143551865339</v>
      </c>
      <c r="AG194" s="32">
        <f t="shared" si="25"/>
        <v>8.7504372880155898</v>
      </c>
      <c r="AH194" s="33"/>
      <c r="AI194" s="33">
        <f t="shared" si="23"/>
        <v>4471.821769176755</v>
      </c>
      <c r="AJ194" s="32">
        <v>4029.8769381378902</v>
      </c>
      <c r="AK194" s="32"/>
      <c r="AM194" s="22"/>
    </row>
    <row r="195" spans="24:39" x14ac:dyDescent="0.5">
      <c r="X195" s="30">
        <f t="shared" si="20"/>
        <v>2005</v>
      </c>
      <c r="Y195" s="31" t="s">
        <v>188</v>
      </c>
      <c r="Z195" s="31">
        <f t="shared" si="21"/>
        <v>6648.5215314626093</v>
      </c>
      <c r="AA195" s="230">
        <v>6273.6180864591897</v>
      </c>
      <c r="AB195" s="31"/>
      <c r="AC195" s="31">
        <f t="shared" si="22"/>
        <v>7277.4601715057934</v>
      </c>
      <c r="AD195" s="200">
        <v>6814.73</v>
      </c>
      <c r="AE195" s="32"/>
      <c r="AF195" s="200">
        <f t="shared" si="24"/>
        <v>8.6422821316938787</v>
      </c>
      <c r="AG195" s="32">
        <f t="shared" si="25"/>
        <v>7.9403279886482654</v>
      </c>
      <c r="AH195" s="33"/>
      <c r="AI195" s="33">
        <f t="shared" si="23"/>
        <v>4544.8756422060515</v>
      </c>
      <c r="AJ195" s="32">
        <v>4095.7109837144899</v>
      </c>
      <c r="AK195" s="32"/>
      <c r="AM195" s="22"/>
    </row>
    <row r="196" spans="24:39" x14ac:dyDescent="0.5">
      <c r="X196" s="30">
        <f t="shared" si="20"/>
        <v>2005</v>
      </c>
      <c r="Y196" s="31" t="s">
        <v>189</v>
      </c>
      <c r="Z196" s="31">
        <f t="shared" si="21"/>
        <v>6688.5071917502473</v>
      </c>
      <c r="AA196" s="230">
        <v>6311.3489955631803</v>
      </c>
      <c r="AB196" s="31"/>
      <c r="AC196" s="31">
        <f t="shared" si="22"/>
        <v>7303.6451155028881</v>
      </c>
      <c r="AD196" s="200">
        <v>6839.25</v>
      </c>
      <c r="AE196" s="32"/>
      <c r="AF196" s="200">
        <f t="shared" si="24"/>
        <v>8.4223413655043942</v>
      </c>
      <c r="AG196" s="32">
        <f t="shared" si="25"/>
        <v>7.718697290445875</v>
      </c>
      <c r="AH196" s="33"/>
      <c r="AI196" s="33">
        <f t="shared" si="23"/>
        <v>4598.4270760428617</v>
      </c>
      <c r="AJ196" s="32">
        <v>4143.9699929868802</v>
      </c>
      <c r="AK196" s="32"/>
      <c r="AM196" s="22"/>
    </row>
    <row r="197" spans="24:39" x14ac:dyDescent="0.5">
      <c r="X197" s="30">
        <f t="shared" ref="X197:X244" si="26">++X209-1</f>
        <v>2006</v>
      </c>
      <c r="Y197" s="31" t="s">
        <v>178</v>
      </c>
      <c r="Z197" s="31">
        <f t="shared" ref="Z197:Z243" si="27">+AA197/1000*$AB$246/$AA$246</f>
        <v>6685.3889726849575</v>
      </c>
      <c r="AA197" s="230">
        <v>6308.4066097360501</v>
      </c>
      <c r="AB197" s="31"/>
      <c r="AC197" s="31">
        <f t="shared" ref="AC197:AC244" si="28">+AD197/1000*($AE$245/$AD$245)</f>
        <v>7306.891535965824</v>
      </c>
      <c r="AD197" s="200">
        <v>6842.29</v>
      </c>
      <c r="AE197" s="32"/>
      <c r="AF197" s="200">
        <f t="shared" si="24"/>
        <v>8.505703967572531</v>
      </c>
      <c r="AG197" s="32">
        <f t="shared" si="25"/>
        <v>7.8027004155618922</v>
      </c>
      <c r="AH197" s="33"/>
      <c r="AI197" s="33">
        <f t="shared" ref="AI197:AI244" si="29">+AJ197/1000*$AK$245/$AJ$245</f>
        <v>4606.7571920269393</v>
      </c>
      <c r="AJ197" s="32">
        <v>4151.4768535079402</v>
      </c>
      <c r="AK197" s="32"/>
      <c r="AM197" s="22"/>
    </row>
    <row r="198" spans="24:39" x14ac:dyDescent="0.5">
      <c r="X198" s="30">
        <f t="shared" si="26"/>
        <v>2006</v>
      </c>
      <c r="Y198" s="31" t="s">
        <v>179</v>
      </c>
      <c r="Z198" s="31">
        <f t="shared" si="27"/>
        <v>6655.0004343414921</v>
      </c>
      <c r="AA198" s="230">
        <v>6279.7316505183599</v>
      </c>
      <c r="AB198" s="31"/>
      <c r="AC198" s="31">
        <f t="shared" si="28"/>
        <v>7317.3142542941941</v>
      </c>
      <c r="AD198" s="200">
        <v>6852.05</v>
      </c>
      <c r="AE198" s="32"/>
      <c r="AF198" s="200">
        <f t="shared" ref="AF198:AF261" si="30">+(1-Z198/AC198)*100</f>
        <v>9.0513239822113789</v>
      </c>
      <c r="AG198" s="32">
        <f t="shared" si="25"/>
        <v>8.3525127440932323</v>
      </c>
      <c r="AH198" s="33"/>
      <c r="AI198" s="33">
        <f t="shared" si="29"/>
        <v>4632.4362653774942</v>
      </c>
      <c r="AJ198" s="32">
        <v>4174.6180945568203</v>
      </c>
      <c r="AK198" s="32"/>
      <c r="AM198" s="22"/>
    </row>
    <row r="199" spans="24:39" x14ac:dyDescent="0.5">
      <c r="X199" s="30">
        <f t="shared" si="26"/>
        <v>2006</v>
      </c>
      <c r="Y199" s="31" t="s">
        <v>180</v>
      </c>
      <c r="Z199" s="31">
        <f t="shared" si="27"/>
        <v>6641.3436151278183</v>
      </c>
      <c r="AA199" s="230">
        <v>6266.8449256101303</v>
      </c>
      <c r="AB199" s="31"/>
      <c r="AC199" s="31">
        <f t="shared" si="28"/>
        <v>7321.1800576086098</v>
      </c>
      <c r="AD199" s="200">
        <v>6855.67</v>
      </c>
      <c r="AE199" s="32"/>
      <c r="AF199" s="200">
        <f t="shared" si="30"/>
        <v>9.285886115780805</v>
      </c>
      <c r="AG199" s="32">
        <f t="shared" ref="AG199:AG246" si="31">+(1-AA199/AD199)*100</f>
        <v>8.5888771540909907</v>
      </c>
      <c r="AH199" s="33"/>
      <c r="AI199" s="33">
        <f t="shared" si="29"/>
        <v>4616.5885415081721</v>
      </c>
      <c r="AJ199" s="32">
        <v>4160.3365824037301</v>
      </c>
      <c r="AK199" s="32"/>
      <c r="AM199" s="22"/>
    </row>
    <row r="200" spans="24:39" x14ac:dyDescent="0.5">
      <c r="X200" s="30">
        <f t="shared" si="26"/>
        <v>2006</v>
      </c>
      <c r="Y200" s="31" t="s">
        <v>181</v>
      </c>
      <c r="Z200" s="31">
        <f t="shared" si="27"/>
        <v>6611.1375467146654</v>
      </c>
      <c r="AA200" s="230">
        <v>6238.3421470268304</v>
      </c>
      <c r="AB200" s="31"/>
      <c r="AC200" s="31">
        <f t="shared" si="28"/>
        <v>7301.6801768016385</v>
      </c>
      <c r="AD200" s="200">
        <v>6837.41</v>
      </c>
      <c r="AE200" s="32"/>
      <c r="AF200" s="200">
        <f t="shared" si="30"/>
        <v>9.4573113771938999</v>
      </c>
      <c r="AG200" s="32">
        <f t="shared" si="31"/>
        <v>8.7616195748561161</v>
      </c>
      <c r="AH200" s="33"/>
      <c r="AI200" s="33">
        <f t="shared" si="29"/>
        <v>4584.1725384924976</v>
      </c>
      <c r="AJ200" s="32">
        <v>4131.1242144422204</v>
      </c>
      <c r="AK200" s="32"/>
      <c r="AM200" s="22"/>
    </row>
    <row r="201" spans="24:39" x14ac:dyDescent="0.5">
      <c r="X201" s="30">
        <f t="shared" si="26"/>
        <v>2006</v>
      </c>
      <c r="Y201" s="31" t="s">
        <v>182</v>
      </c>
      <c r="Z201" s="31">
        <f t="shared" si="27"/>
        <v>6554.4959346950445</v>
      </c>
      <c r="AA201" s="230">
        <v>6184.8944985638</v>
      </c>
      <c r="AB201" s="31"/>
      <c r="AC201" s="31">
        <f t="shared" si="28"/>
        <v>7252.674178431872</v>
      </c>
      <c r="AD201" s="200">
        <v>6791.52</v>
      </c>
      <c r="AE201" s="32"/>
      <c r="AF201" s="200">
        <f t="shared" si="30"/>
        <v>9.6264939877360298</v>
      </c>
      <c r="AG201" s="32">
        <f t="shared" si="31"/>
        <v>8.9321021131676055</v>
      </c>
      <c r="AH201" s="33"/>
      <c r="AI201" s="33">
        <f t="shared" si="29"/>
        <v>4533.5961849924161</v>
      </c>
      <c r="AJ201" s="32">
        <v>4085.5462618525298</v>
      </c>
      <c r="AK201" s="32"/>
      <c r="AM201" s="22"/>
    </row>
    <row r="202" spans="24:39" x14ac:dyDescent="0.5">
      <c r="X202" s="30">
        <f t="shared" si="26"/>
        <v>2006</v>
      </c>
      <c r="Y202" s="31" t="s">
        <v>183</v>
      </c>
      <c r="Z202" s="31">
        <f t="shared" si="27"/>
        <v>6539.6206328131539</v>
      </c>
      <c r="AA202" s="230">
        <v>6170.8580000000002</v>
      </c>
      <c r="AB202" s="31"/>
      <c r="AC202" s="31">
        <f t="shared" si="28"/>
        <v>7225.1970736584108</v>
      </c>
      <c r="AD202" s="200">
        <v>6765.79</v>
      </c>
      <c r="AE202" s="32"/>
      <c r="AF202" s="200">
        <f t="shared" si="30"/>
        <v>9.4886884586820273</v>
      </c>
      <c r="AG202" s="32">
        <f t="shared" si="31"/>
        <v>8.7932377445944958</v>
      </c>
      <c r="AH202" s="33"/>
      <c r="AI202" s="33">
        <f t="shared" si="29"/>
        <v>4547.435662227942</v>
      </c>
      <c r="AJ202" s="32">
        <v>4098.018</v>
      </c>
      <c r="AK202" s="32"/>
      <c r="AM202" s="22"/>
    </row>
    <row r="203" spans="24:39" x14ac:dyDescent="0.5">
      <c r="X203" s="30">
        <f t="shared" si="26"/>
        <v>2006</v>
      </c>
      <c r="Y203" s="34" t="s">
        <v>184</v>
      </c>
      <c r="Z203" s="31">
        <f t="shared" si="27"/>
        <v>6548.5247256567909</v>
      </c>
      <c r="AA203" s="230">
        <v>6179.26</v>
      </c>
      <c r="AB203" s="34"/>
      <c r="AC203" s="31">
        <f t="shared" si="28"/>
        <v>7214.6141701098304</v>
      </c>
      <c r="AD203" s="200">
        <v>6755.88</v>
      </c>
      <c r="AE203" s="32"/>
      <c r="AF203" s="200">
        <f t="shared" si="30"/>
        <v>9.2325026501437932</v>
      </c>
      <c r="AG203" s="32">
        <f t="shared" si="31"/>
        <v>8.5350835124365698</v>
      </c>
      <c r="AH203" s="33"/>
      <c r="AI203" s="33">
        <f t="shared" si="29"/>
        <v>4547.9239157425391</v>
      </c>
      <c r="AJ203" s="32">
        <v>4098.4579999999996</v>
      </c>
      <c r="AK203" s="32"/>
      <c r="AM203" s="22"/>
    </row>
    <row r="204" spans="24:39" x14ac:dyDescent="0.5">
      <c r="X204" s="30">
        <f t="shared" si="26"/>
        <v>2006</v>
      </c>
      <c r="Y204" s="31" t="s">
        <v>185</v>
      </c>
      <c r="Z204" s="31">
        <f t="shared" si="27"/>
        <v>6583.0251710893745</v>
      </c>
      <c r="AA204" s="230">
        <v>6211.8149999999996</v>
      </c>
      <c r="AB204" s="31"/>
      <c r="AC204" s="31">
        <f t="shared" si="28"/>
        <v>7204.6186123686875</v>
      </c>
      <c r="AD204" s="200">
        <v>6746.52</v>
      </c>
      <c r="AE204" s="32"/>
      <c r="AF204" s="200">
        <f t="shared" si="30"/>
        <v>8.6277077902802368</v>
      </c>
      <c r="AG204" s="32">
        <f t="shared" si="31"/>
        <v>7.9256416641468652</v>
      </c>
      <c r="AH204" s="33"/>
      <c r="AI204" s="33">
        <f t="shared" si="29"/>
        <v>4587.2083496601526</v>
      </c>
      <c r="AJ204" s="32">
        <v>4133.8599999999997</v>
      </c>
      <c r="AK204" s="32"/>
      <c r="AM204" s="22"/>
    </row>
    <row r="205" spans="24:39" x14ac:dyDescent="0.5">
      <c r="X205" s="30">
        <f t="shared" si="26"/>
        <v>2006</v>
      </c>
      <c r="Y205" s="31" t="s">
        <v>186</v>
      </c>
      <c r="Z205" s="31">
        <f t="shared" si="27"/>
        <v>6649.5154935248174</v>
      </c>
      <c r="AA205" s="230">
        <v>6274.5559999999996</v>
      </c>
      <c r="AB205" s="31"/>
      <c r="AC205" s="31">
        <f t="shared" si="28"/>
        <v>7232.4694826559735</v>
      </c>
      <c r="AD205" s="200">
        <v>6772.6</v>
      </c>
      <c r="AE205" s="32"/>
      <c r="AF205" s="200">
        <f t="shared" si="30"/>
        <v>8.060234343596262</v>
      </c>
      <c r="AG205" s="32">
        <f t="shared" si="31"/>
        <v>7.3538079910226646</v>
      </c>
      <c r="AH205" s="33"/>
      <c r="AI205" s="33">
        <f t="shared" si="29"/>
        <v>4622.4868854239166</v>
      </c>
      <c r="AJ205" s="32">
        <v>4165.652</v>
      </c>
      <c r="AK205" s="32"/>
      <c r="AM205" s="22"/>
    </row>
    <row r="206" spans="24:39" x14ac:dyDescent="0.5">
      <c r="X206" s="30">
        <f t="shared" si="26"/>
        <v>2006</v>
      </c>
      <c r="Y206" s="31" t="s">
        <v>187</v>
      </c>
      <c r="Z206" s="31">
        <f t="shared" si="27"/>
        <v>6727.0262469863228</v>
      </c>
      <c r="AA206" s="230">
        <v>6347.6959999999999</v>
      </c>
      <c r="AB206" s="31"/>
      <c r="AC206" s="31">
        <f t="shared" si="28"/>
        <v>7260.6727604277212</v>
      </c>
      <c r="AD206" s="200">
        <v>6799.01</v>
      </c>
      <c r="AE206" s="32"/>
      <c r="AF206" s="200">
        <f t="shared" si="30"/>
        <v>7.3498218560391626</v>
      </c>
      <c r="AG206" s="32">
        <f t="shared" si="31"/>
        <v>6.6379369937682124</v>
      </c>
      <c r="AH206" s="33"/>
      <c r="AI206" s="33">
        <f t="shared" si="29"/>
        <v>4686.1007700404671</v>
      </c>
      <c r="AJ206" s="32">
        <v>4222.9790000000003</v>
      </c>
      <c r="AK206" s="32"/>
      <c r="AM206" s="22"/>
    </row>
    <row r="207" spans="24:39" x14ac:dyDescent="0.5">
      <c r="X207" s="30">
        <f t="shared" si="26"/>
        <v>2006</v>
      </c>
      <c r="Y207" s="31" t="s">
        <v>188</v>
      </c>
      <c r="Z207" s="31">
        <f t="shared" si="27"/>
        <v>6794.0920184117776</v>
      </c>
      <c r="AA207" s="230">
        <v>6410.98</v>
      </c>
      <c r="AB207" s="31"/>
      <c r="AC207" s="31">
        <f t="shared" si="28"/>
        <v>7284.0704815931513</v>
      </c>
      <c r="AD207" s="200">
        <v>6820.92</v>
      </c>
      <c r="AE207" s="32"/>
      <c r="AF207" s="200">
        <f t="shared" si="30"/>
        <v>6.7267122746759389</v>
      </c>
      <c r="AG207" s="32">
        <f t="shared" si="31"/>
        <v>6.0100397013892586</v>
      </c>
      <c r="AH207" s="33"/>
      <c r="AI207" s="33">
        <f t="shared" si="29"/>
        <v>4739.9029783477808</v>
      </c>
      <c r="AJ207" s="32">
        <v>4271.4639999999999</v>
      </c>
      <c r="AK207" s="32"/>
      <c r="AM207" s="22"/>
    </row>
    <row r="208" spans="24:39" x14ac:dyDescent="0.5">
      <c r="X208" s="30">
        <f t="shared" si="26"/>
        <v>2006</v>
      </c>
      <c r="Y208" s="31" t="s">
        <v>189</v>
      </c>
      <c r="Z208" s="31">
        <f t="shared" si="27"/>
        <v>6803.609711559684</v>
      </c>
      <c r="AA208" s="230">
        <v>6419.9610000000002</v>
      </c>
      <c r="AB208" s="31"/>
      <c r="AC208" s="31">
        <f t="shared" si="28"/>
        <v>7298.9463490433773</v>
      </c>
      <c r="AD208" s="200">
        <v>6834.85</v>
      </c>
      <c r="AE208" s="32"/>
      <c r="AF208" s="200">
        <f t="shared" si="30"/>
        <v>6.7864129121679824</v>
      </c>
      <c r="AG208" s="32">
        <f t="shared" si="31"/>
        <v>6.070199053380831</v>
      </c>
      <c r="AH208" s="33"/>
      <c r="AI208" s="33">
        <f t="shared" si="29"/>
        <v>4773.4038274515824</v>
      </c>
      <c r="AJ208" s="32">
        <v>4301.6540000000005</v>
      </c>
      <c r="AK208" s="32"/>
      <c r="AM208" s="22"/>
    </row>
    <row r="209" spans="24:39" x14ac:dyDescent="0.5">
      <c r="X209" s="30">
        <f t="shared" si="26"/>
        <v>2007</v>
      </c>
      <c r="Y209" s="31" t="s">
        <v>178</v>
      </c>
      <c r="Z209" s="31">
        <f t="shared" si="27"/>
        <v>6827.3589046834522</v>
      </c>
      <c r="AA209" s="230">
        <v>6442.3710000000001</v>
      </c>
      <c r="AB209" s="31"/>
      <c r="AC209" s="31">
        <f t="shared" si="28"/>
        <v>7347.3650016057045</v>
      </c>
      <c r="AD209" s="200">
        <v>6880.19</v>
      </c>
      <c r="AE209" s="32"/>
      <c r="AF209" s="200">
        <f t="shared" si="30"/>
        <v>7.0774501717093097</v>
      </c>
      <c r="AG209" s="32">
        <f t="shared" si="31"/>
        <v>6.3634725203809754</v>
      </c>
      <c r="AH209" s="33"/>
      <c r="AI209" s="33">
        <f t="shared" si="29"/>
        <v>4803.3892512502889</v>
      </c>
      <c r="AJ209" s="32">
        <v>4328.6760000000004</v>
      </c>
      <c r="AK209" s="32"/>
      <c r="AM209" s="22"/>
    </row>
    <row r="210" spans="24:39" x14ac:dyDescent="0.5">
      <c r="X210" s="30">
        <f t="shared" si="26"/>
        <v>2007</v>
      </c>
      <c r="Y210" s="31" t="s">
        <v>179</v>
      </c>
      <c r="Z210" s="31">
        <f t="shared" si="27"/>
        <v>6844.8481029932018</v>
      </c>
      <c r="AA210" s="230">
        <v>6458.8739999999998</v>
      </c>
      <c r="AB210" s="31"/>
      <c r="AC210" s="31">
        <f t="shared" si="28"/>
        <v>7395.3992096395277</v>
      </c>
      <c r="AD210" s="201">
        <v>6925.17</v>
      </c>
      <c r="AE210" s="32"/>
      <c r="AF210" s="200">
        <f t="shared" si="30"/>
        <v>7.444508281969564</v>
      </c>
      <c r="AG210" s="32">
        <f t="shared" si="31"/>
        <v>6.7333509502293882</v>
      </c>
      <c r="AH210" s="33"/>
      <c r="AI210" s="33">
        <f t="shared" si="29"/>
        <v>4838.0940891344007</v>
      </c>
      <c r="AJ210" s="32">
        <v>4359.951</v>
      </c>
      <c r="AK210" s="32"/>
      <c r="AM210" s="22"/>
    </row>
    <row r="211" spans="24:39" x14ac:dyDescent="0.5">
      <c r="X211" s="30">
        <f t="shared" si="26"/>
        <v>2007</v>
      </c>
      <c r="Y211" s="31" t="s">
        <v>190</v>
      </c>
      <c r="Z211" s="31">
        <f t="shared" si="27"/>
        <v>6857.9965295477123</v>
      </c>
      <c r="AA211" s="230">
        <v>6471.2809999999999</v>
      </c>
      <c r="AB211" s="31"/>
      <c r="AC211" s="31">
        <f t="shared" si="28"/>
        <v>7418.0493997773083</v>
      </c>
      <c r="AD211" s="201">
        <v>6946.38</v>
      </c>
      <c r="AE211" s="32"/>
      <c r="AF211" s="200">
        <f t="shared" si="30"/>
        <v>7.5498670883266001</v>
      </c>
      <c r="AG211" s="32">
        <f t="shared" si="31"/>
        <v>6.8395192891837269</v>
      </c>
      <c r="AH211" s="33"/>
      <c r="AI211" s="33">
        <f t="shared" si="29"/>
        <v>4835.7648979363603</v>
      </c>
      <c r="AJ211" s="32">
        <v>4357.8519999999999</v>
      </c>
      <c r="AK211" s="32"/>
      <c r="AM211" s="22"/>
    </row>
    <row r="212" spans="24:39" x14ac:dyDescent="0.5">
      <c r="X212" s="30">
        <f t="shared" si="26"/>
        <v>2007</v>
      </c>
      <c r="Y212" s="31" t="s">
        <v>181</v>
      </c>
      <c r="Z212" s="31">
        <f t="shared" si="27"/>
        <v>6833.7715047544862</v>
      </c>
      <c r="AA212" s="230">
        <v>6448.4219999999996</v>
      </c>
      <c r="AB212" s="31"/>
      <c r="AC212" s="31">
        <f t="shared" si="28"/>
        <v>7384.1648861954227</v>
      </c>
      <c r="AD212" s="201">
        <v>6914.65</v>
      </c>
      <c r="AE212" s="32"/>
      <c r="AF212" s="200">
        <f t="shared" si="30"/>
        <v>7.4536984198428247</v>
      </c>
      <c r="AG212" s="32">
        <f t="shared" si="31"/>
        <v>6.7426117012430176</v>
      </c>
      <c r="AH212" s="33"/>
      <c r="AI212" s="33">
        <f t="shared" si="29"/>
        <v>4799.2035870297004</v>
      </c>
      <c r="AJ212" s="32">
        <v>4324.9040000000005</v>
      </c>
      <c r="AK212" s="32"/>
      <c r="AM212" s="22"/>
    </row>
    <row r="213" spans="24:39" x14ac:dyDescent="0.5">
      <c r="X213" s="30">
        <f t="shared" si="26"/>
        <v>2007</v>
      </c>
      <c r="Y213" s="31" t="s">
        <v>182</v>
      </c>
      <c r="Z213" s="31">
        <f t="shared" si="27"/>
        <v>6780.0120639342085</v>
      </c>
      <c r="AA213" s="230">
        <v>6397.6940000000004</v>
      </c>
      <c r="AB213" s="31"/>
      <c r="AC213" s="31">
        <f t="shared" si="28"/>
        <v>7336.2588263377693</v>
      </c>
      <c r="AD213" s="201">
        <v>6869.79</v>
      </c>
      <c r="AE213" s="32"/>
      <c r="AF213" s="200">
        <f t="shared" si="30"/>
        <v>7.5821583666948804</v>
      </c>
      <c r="AG213" s="32">
        <f t="shared" si="31"/>
        <v>6.8720586801052086</v>
      </c>
      <c r="AH213" s="33"/>
      <c r="AI213" s="33">
        <f t="shared" si="29"/>
        <v>4767.8088860411362</v>
      </c>
      <c r="AJ213" s="32">
        <v>4296.6120000000001</v>
      </c>
      <c r="AK213" s="32"/>
      <c r="AM213" s="22"/>
    </row>
    <row r="214" spans="24:39" x14ac:dyDescent="0.5">
      <c r="X214" s="30">
        <f t="shared" si="26"/>
        <v>2007</v>
      </c>
      <c r="Y214" s="31" t="s">
        <v>183</v>
      </c>
      <c r="Z214" s="31">
        <f t="shared" si="27"/>
        <v>6750.9280453671108</v>
      </c>
      <c r="AA214" s="230">
        <v>6370.25</v>
      </c>
      <c r="AB214" s="31"/>
      <c r="AC214" s="31">
        <f t="shared" si="28"/>
        <v>7317.8695630575912</v>
      </c>
      <c r="AD214" s="201">
        <v>6852.57</v>
      </c>
      <c r="AE214" s="32"/>
      <c r="AF214" s="200">
        <f t="shared" si="30"/>
        <v>7.7473575171733149</v>
      </c>
      <c r="AG214" s="32">
        <f t="shared" si="31"/>
        <v>7.0385271511272389</v>
      </c>
      <c r="AH214" s="33"/>
      <c r="AI214" s="33">
        <f t="shared" si="29"/>
        <v>4764.0593209824492</v>
      </c>
      <c r="AJ214" s="32">
        <v>4293.2330000000002</v>
      </c>
      <c r="AK214" s="32"/>
      <c r="AM214" s="22"/>
    </row>
    <row r="215" spans="24:39" x14ac:dyDescent="0.5">
      <c r="X215" s="30">
        <f t="shared" si="26"/>
        <v>2007</v>
      </c>
      <c r="Y215" s="34" t="s">
        <v>184</v>
      </c>
      <c r="Z215" s="31">
        <f t="shared" si="27"/>
        <v>6731.0671070211702</v>
      </c>
      <c r="AA215" s="230">
        <v>6351.509</v>
      </c>
      <c r="AB215" s="34"/>
      <c r="AC215" s="31">
        <f t="shared" si="28"/>
        <v>7343.4564822325656</v>
      </c>
      <c r="AD215" s="201">
        <v>6876.53</v>
      </c>
      <c r="AE215" s="32"/>
      <c r="AF215" s="200">
        <f t="shared" si="30"/>
        <v>8.3392524581995744</v>
      </c>
      <c r="AG215" s="32">
        <f t="shared" si="31"/>
        <v>7.6349699630482215</v>
      </c>
      <c r="AH215" s="33"/>
      <c r="AI215" s="33">
        <f t="shared" si="29"/>
        <v>4778.6625397372036</v>
      </c>
      <c r="AJ215" s="32">
        <v>4306.393</v>
      </c>
      <c r="AK215" s="32"/>
      <c r="AM215" s="22"/>
    </row>
    <row r="216" spans="24:39" x14ac:dyDescent="0.5">
      <c r="X216" s="30">
        <f t="shared" si="26"/>
        <v>2007</v>
      </c>
      <c r="Y216" s="31" t="s">
        <v>185</v>
      </c>
      <c r="Z216" s="31">
        <f t="shared" si="27"/>
        <v>6751.8394378743142</v>
      </c>
      <c r="AA216" s="230">
        <v>6371.11</v>
      </c>
      <c r="AB216" s="31"/>
      <c r="AC216" s="31">
        <f t="shared" si="28"/>
        <v>7372.6849454136618</v>
      </c>
      <c r="AD216" s="201">
        <v>6903.9</v>
      </c>
      <c r="AE216" s="32"/>
      <c r="AF216" s="200">
        <f t="shared" si="30"/>
        <v>8.4208875346770125</v>
      </c>
      <c r="AG216" s="32">
        <f t="shared" si="31"/>
        <v>7.7172322889960787</v>
      </c>
      <c r="AH216" s="33"/>
      <c r="AI216" s="33">
        <f t="shared" si="29"/>
        <v>4797.1185225889558</v>
      </c>
      <c r="AJ216" s="32">
        <v>4323.0249999999996</v>
      </c>
      <c r="AK216" s="32"/>
      <c r="AM216" s="22"/>
    </row>
    <row r="217" spans="24:39" x14ac:dyDescent="0.5">
      <c r="X217" s="30">
        <f t="shared" si="26"/>
        <v>2007</v>
      </c>
      <c r="Y217" s="31" t="s">
        <v>186</v>
      </c>
      <c r="Z217" s="31">
        <f t="shared" si="27"/>
        <v>6773.8167144026793</v>
      </c>
      <c r="AA217" s="230">
        <v>6391.848</v>
      </c>
      <c r="AB217" s="31"/>
      <c r="AC217" s="31">
        <f t="shared" si="28"/>
        <v>7398.0048892216191</v>
      </c>
      <c r="AD217" s="201">
        <v>6927.61</v>
      </c>
      <c r="AE217" s="32"/>
      <c r="AF217" s="200">
        <f t="shared" si="30"/>
        <v>8.4372500987170085</v>
      </c>
      <c r="AG217" s="32">
        <f t="shared" si="31"/>
        <v>7.7337205760716898</v>
      </c>
      <c r="AH217" s="33"/>
      <c r="AI217" s="33">
        <f t="shared" si="29"/>
        <v>4808.68791155074</v>
      </c>
      <c r="AJ217" s="32">
        <v>4333.451</v>
      </c>
      <c r="AK217" s="32"/>
      <c r="AM217" s="22"/>
    </row>
    <row r="218" spans="24:39" x14ac:dyDescent="0.5">
      <c r="X218" s="30">
        <f t="shared" si="26"/>
        <v>2007</v>
      </c>
      <c r="Y218" s="31" t="s">
        <v>187</v>
      </c>
      <c r="Z218" s="31">
        <f t="shared" si="27"/>
        <v>6854.3181069982884</v>
      </c>
      <c r="AA218" s="230">
        <v>6467.81</v>
      </c>
      <c r="AB218" s="31"/>
      <c r="AC218" s="31">
        <f t="shared" si="28"/>
        <v>7453.2794692089619</v>
      </c>
      <c r="AD218" s="201">
        <v>6979.37</v>
      </c>
      <c r="AE218" s="32"/>
      <c r="AF218" s="200">
        <f t="shared" si="30"/>
        <v>8.0362123100992893</v>
      </c>
      <c r="AG218" s="32">
        <f t="shared" si="31"/>
        <v>7.3296013823597184</v>
      </c>
      <c r="AH218" s="33"/>
      <c r="AI218" s="33">
        <f t="shared" si="29"/>
        <v>4867.384861341885</v>
      </c>
      <c r="AJ218" s="32">
        <v>4386.3469999999998</v>
      </c>
      <c r="AK218" s="32"/>
      <c r="AM218" s="22"/>
    </row>
    <row r="219" spans="24:39" x14ac:dyDescent="0.5">
      <c r="X219" s="30">
        <f t="shared" si="26"/>
        <v>2007</v>
      </c>
      <c r="Y219" s="31" t="s">
        <v>188</v>
      </c>
      <c r="Z219" s="31">
        <f t="shared" si="27"/>
        <v>6959.6909772119998</v>
      </c>
      <c r="AA219" s="230">
        <v>6567.241</v>
      </c>
      <c r="AB219" s="31"/>
      <c r="AC219" s="31">
        <f t="shared" si="28"/>
        <v>7558.6813441075446</v>
      </c>
      <c r="AD219" s="201">
        <v>7078.07</v>
      </c>
      <c r="AE219" s="32"/>
      <c r="AF219" s="200">
        <f t="shared" si="30"/>
        <v>7.9245352413552244</v>
      </c>
      <c r="AG219" s="32">
        <f t="shared" si="31"/>
        <v>7.2170662341570431</v>
      </c>
      <c r="AH219" s="33"/>
      <c r="AI219" s="33">
        <f t="shared" si="29"/>
        <v>4951.0504300692546</v>
      </c>
      <c r="AJ219" s="32">
        <v>4461.7439999999997</v>
      </c>
      <c r="AK219" s="32"/>
      <c r="AM219" s="22"/>
    </row>
    <row r="220" spans="24:39" x14ac:dyDescent="0.5">
      <c r="X220" s="30">
        <f t="shared" si="26"/>
        <v>2007</v>
      </c>
      <c r="Y220" s="31" t="s">
        <v>189</v>
      </c>
      <c r="Z220" s="31">
        <f t="shared" si="27"/>
        <v>7048.9841282259376</v>
      </c>
      <c r="AA220" s="230">
        <v>6651.4989999999998</v>
      </c>
      <c r="AB220" s="31"/>
      <c r="AC220" s="31">
        <f t="shared" si="28"/>
        <v>7653.9915501328596</v>
      </c>
      <c r="AD220" s="201">
        <v>7167.32</v>
      </c>
      <c r="AE220" s="32"/>
      <c r="AF220" s="200">
        <f t="shared" si="30"/>
        <v>7.904469425451877</v>
      </c>
      <c r="AG220" s="32">
        <f t="shared" si="31"/>
        <v>7.1968462409938478</v>
      </c>
      <c r="AH220" s="33"/>
      <c r="AI220" s="33">
        <f t="shared" si="29"/>
        <v>5057.5573859431197</v>
      </c>
      <c r="AJ220" s="32">
        <v>4557.7250000000004</v>
      </c>
      <c r="AK220" s="32"/>
      <c r="AM220" s="22"/>
    </row>
    <row r="221" spans="24:39" x14ac:dyDescent="0.5">
      <c r="X221" s="30">
        <f t="shared" si="26"/>
        <v>2008</v>
      </c>
      <c r="Y221" s="31" t="s">
        <v>178</v>
      </c>
      <c r="Z221" s="31">
        <f t="shared" si="27"/>
        <v>7039.3858934146065</v>
      </c>
      <c r="AA221" s="230">
        <v>6642.442</v>
      </c>
      <c r="AB221" s="31"/>
      <c r="AC221" s="31">
        <f t="shared" si="28"/>
        <v>7655.3691430266699</v>
      </c>
      <c r="AD221" s="201">
        <v>7168.61</v>
      </c>
      <c r="AE221" s="32"/>
      <c r="AF221" s="200">
        <f t="shared" si="30"/>
        <v>8.0464212515887201</v>
      </c>
      <c r="AG221" s="32">
        <f t="shared" si="31"/>
        <v>7.3398887650464983</v>
      </c>
      <c r="AH221" s="33"/>
      <c r="AI221" s="33">
        <f t="shared" si="29"/>
        <v>5119.0196260942075</v>
      </c>
      <c r="AJ221" s="32">
        <v>4613.1130000000003</v>
      </c>
      <c r="AK221" s="32"/>
      <c r="AM221" s="22"/>
    </row>
    <row r="222" spans="24:39" x14ac:dyDescent="0.5">
      <c r="X222" s="30">
        <f t="shared" si="26"/>
        <v>2008</v>
      </c>
      <c r="Y222" s="31" t="s">
        <v>179</v>
      </c>
      <c r="Z222" s="31">
        <f t="shared" si="27"/>
        <v>7035.126723081521</v>
      </c>
      <c r="AA222" s="230">
        <v>6638.4229999999998</v>
      </c>
      <c r="AB222" s="31"/>
      <c r="AC222" s="31">
        <f t="shared" si="28"/>
        <v>7668.6324792601099</v>
      </c>
      <c r="AD222" s="201">
        <v>7181.03</v>
      </c>
      <c r="AE222" s="32"/>
      <c r="AF222" s="200">
        <f t="shared" si="30"/>
        <v>8.2610003529561595</v>
      </c>
      <c r="AG222" s="32">
        <f t="shared" si="31"/>
        <v>7.5561166016574255</v>
      </c>
      <c r="AH222" s="33"/>
      <c r="AI222" s="33">
        <f t="shared" si="29"/>
        <v>5135.1841464285926</v>
      </c>
      <c r="AJ222" s="32">
        <v>4627.68</v>
      </c>
      <c r="AK222" s="32"/>
      <c r="AM222" s="22"/>
    </row>
    <row r="223" spans="24:39" x14ac:dyDescent="0.5">
      <c r="X223" s="30">
        <f t="shared" si="26"/>
        <v>2008</v>
      </c>
      <c r="Y223" s="31" t="s">
        <v>180</v>
      </c>
      <c r="Z223" s="31">
        <f t="shared" si="27"/>
        <v>7027.9627540714064</v>
      </c>
      <c r="AA223" s="230">
        <v>6631.6629999999996</v>
      </c>
      <c r="AB223" s="31"/>
      <c r="AC223" s="31">
        <f t="shared" si="28"/>
        <v>7668.4402569958575</v>
      </c>
      <c r="AD223" s="201">
        <v>7180.85</v>
      </c>
      <c r="AE223" s="32"/>
      <c r="AF223" s="200">
        <f t="shared" si="30"/>
        <v>8.3521222238140069</v>
      </c>
      <c r="AG223" s="32">
        <f t="shared" si="31"/>
        <v>7.6479386145094308</v>
      </c>
      <c r="AH223" s="33"/>
      <c r="AI223" s="33">
        <f t="shared" si="29"/>
        <v>5105.2297933080872</v>
      </c>
      <c r="AJ223" s="32">
        <v>4600.6859999999997</v>
      </c>
      <c r="AK223" s="32"/>
      <c r="AM223" s="22"/>
    </row>
    <row r="224" spans="24:39" x14ac:dyDescent="0.5">
      <c r="X224" s="30">
        <f t="shared" si="26"/>
        <v>2008</v>
      </c>
      <c r="Y224" s="31" t="s">
        <v>181</v>
      </c>
      <c r="Z224" s="31">
        <f t="shared" si="27"/>
        <v>7000.9325479217077</v>
      </c>
      <c r="AA224" s="230">
        <v>6606.1570000000002</v>
      </c>
      <c r="AB224" s="31"/>
      <c r="AC224" s="31">
        <f t="shared" si="28"/>
        <v>7664.585132696121</v>
      </c>
      <c r="AD224" s="201">
        <v>7177.24</v>
      </c>
      <c r="AE224" s="32"/>
      <c r="AF224" s="200">
        <f t="shared" si="30"/>
        <v>8.6586889346868645</v>
      </c>
      <c r="AG224" s="32">
        <f t="shared" si="31"/>
        <v>7.9568608545903423</v>
      </c>
      <c r="AH224" s="33"/>
      <c r="AI224" s="33">
        <f t="shared" si="29"/>
        <v>5047.5526275622024</v>
      </c>
      <c r="AJ224" s="32">
        <v>4548.7089999999998</v>
      </c>
      <c r="AK224" s="32"/>
      <c r="AM224" s="22"/>
    </row>
    <row r="225" spans="24:39" x14ac:dyDescent="0.5">
      <c r="X225" s="30">
        <f t="shared" si="26"/>
        <v>2008</v>
      </c>
      <c r="Y225" s="31" t="s">
        <v>182</v>
      </c>
      <c r="Z225" s="31">
        <f t="shared" si="27"/>
        <v>6976.5263043857694</v>
      </c>
      <c r="AA225" s="230">
        <v>6583.1270000000004</v>
      </c>
      <c r="AB225" s="31"/>
      <c r="AC225" s="31">
        <f t="shared" si="28"/>
        <v>7674.0787767472711</v>
      </c>
      <c r="AD225" s="201">
        <v>7186.13</v>
      </c>
      <c r="AE225" s="32"/>
      <c r="AF225" s="200">
        <f t="shared" si="30"/>
        <v>9.0897225928291299</v>
      </c>
      <c r="AG225" s="32">
        <f t="shared" si="31"/>
        <v>8.3912063934273302</v>
      </c>
      <c r="AH225" s="33"/>
      <c r="AI225" s="33">
        <f t="shared" si="29"/>
        <v>5018.2751713596617</v>
      </c>
      <c r="AJ225" s="32">
        <v>4522.3249999999998</v>
      </c>
      <c r="AK225" s="32"/>
      <c r="AM225" s="22"/>
    </row>
    <row r="226" spans="24:39" x14ac:dyDescent="0.5">
      <c r="X226" s="30">
        <f t="shared" si="26"/>
        <v>2008</v>
      </c>
      <c r="Y226" s="31" t="s">
        <v>183</v>
      </c>
      <c r="Z226" s="31">
        <f t="shared" si="27"/>
        <v>6995.4853880530682</v>
      </c>
      <c r="AA226" s="230">
        <v>6601.0169999999998</v>
      </c>
      <c r="AB226" s="31"/>
      <c r="AC226" s="31">
        <f t="shared" si="28"/>
        <v>7692.0195214108599</v>
      </c>
      <c r="AD226" s="201">
        <v>7202.93</v>
      </c>
      <c r="AE226" s="32"/>
      <c r="AF226" s="200">
        <f t="shared" si="30"/>
        <v>9.0552829646229789</v>
      </c>
      <c r="AG226" s="32">
        <f t="shared" si="31"/>
        <v>8.3565021456546198</v>
      </c>
      <c r="AH226" s="33"/>
      <c r="AI226" s="33">
        <f t="shared" si="29"/>
        <v>5032.1781901878021</v>
      </c>
      <c r="AJ226" s="32">
        <v>4534.8540000000003</v>
      </c>
      <c r="AK226" s="32"/>
      <c r="AM226" s="22"/>
    </row>
    <row r="227" spans="24:39" x14ac:dyDescent="0.5">
      <c r="X227" s="30">
        <f t="shared" si="26"/>
        <v>2008</v>
      </c>
      <c r="Y227" s="34" t="s">
        <v>184</v>
      </c>
      <c r="Z227" s="31">
        <f t="shared" si="27"/>
        <v>7001.3394952737599</v>
      </c>
      <c r="AA227" s="230">
        <v>6606.5410000000002</v>
      </c>
      <c r="AB227" s="34"/>
      <c r="AC227" s="31">
        <f t="shared" si="28"/>
        <v>7684.736433398617</v>
      </c>
      <c r="AD227" s="201">
        <v>7196.11</v>
      </c>
      <c r="AE227" s="32"/>
      <c r="AF227" s="200">
        <f t="shared" si="30"/>
        <v>8.8929131668686434</v>
      </c>
      <c r="AG227" s="32">
        <f t="shared" si="31"/>
        <v>8.1928847669087812</v>
      </c>
      <c r="AH227" s="33"/>
      <c r="AI227" s="33">
        <f t="shared" si="29"/>
        <v>5045.7250058837008</v>
      </c>
      <c r="AJ227" s="32">
        <v>4547.0619999999999</v>
      </c>
      <c r="AK227" s="32"/>
      <c r="AM227" s="22"/>
    </row>
    <row r="228" spans="24:39" x14ac:dyDescent="0.5">
      <c r="X228" s="30">
        <f t="shared" si="26"/>
        <v>2008</v>
      </c>
      <c r="Y228" s="31" t="s">
        <v>185</v>
      </c>
      <c r="Z228" s="31">
        <f t="shared" si="27"/>
        <v>6998.9974284819928</v>
      </c>
      <c r="AA228" s="230">
        <v>6604.3310000000001</v>
      </c>
      <c r="AB228" s="31"/>
      <c r="AC228" s="31">
        <f t="shared" si="28"/>
        <v>7646.868647340827</v>
      </c>
      <c r="AD228" s="201">
        <v>7160.65</v>
      </c>
      <c r="AE228" s="32"/>
      <c r="AF228" s="200">
        <f t="shared" si="30"/>
        <v>8.4723727938511022</v>
      </c>
      <c r="AG228" s="32">
        <f t="shared" si="31"/>
        <v>7.769113139170325</v>
      </c>
      <c r="AH228" s="33"/>
      <c r="AI228" s="33">
        <f t="shared" si="29"/>
        <v>5052.2021326216573</v>
      </c>
      <c r="AJ228" s="32">
        <v>4552.8990000000003</v>
      </c>
      <c r="AK228" s="32"/>
      <c r="AM228" s="22"/>
    </row>
    <row r="229" spans="24:39" x14ac:dyDescent="0.5">
      <c r="X229" s="30">
        <f t="shared" si="26"/>
        <v>2008</v>
      </c>
      <c r="Y229" s="31" t="s">
        <v>186</v>
      </c>
      <c r="Z229" s="31">
        <f t="shared" si="27"/>
        <v>7032.4879238455469</v>
      </c>
      <c r="AA229" s="230">
        <v>6635.933</v>
      </c>
      <c r="AB229" s="31"/>
      <c r="AC229" s="31">
        <f t="shared" si="28"/>
        <v>7664.734638901652</v>
      </c>
      <c r="AD229" s="201">
        <v>7177.38</v>
      </c>
      <c r="AE229" s="32"/>
      <c r="AF229" s="200">
        <f t="shared" si="30"/>
        <v>8.2487750045147745</v>
      </c>
      <c r="AG229" s="32">
        <f t="shared" si="31"/>
        <v>7.5437973187987843</v>
      </c>
      <c r="AH229" s="33"/>
      <c r="AI229" s="33">
        <f t="shared" si="29"/>
        <v>5079.883887565129</v>
      </c>
      <c r="AJ229" s="32">
        <v>4577.8450000000003</v>
      </c>
      <c r="AK229" s="32"/>
      <c r="AM229" s="22"/>
    </row>
    <row r="230" spans="24:39" x14ac:dyDescent="0.5">
      <c r="X230" s="30">
        <f t="shared" si="26"/>
        <v>2008</v>
      </c>
      <c r="Y230" s="31" t="s">
        <v>187</v>
      </c>
      <c r="Z230" s="31">
        <f t="shared" si="27"/>
        <v>7090.6050925607369</v>
      </c>
      <c r="AA230" s="230">
        <v>6690.7730000000001</v>
      </c>
      <c r="AB230" s="31"/>
      <c r="AC230" s="31">
        <f t="shared" si="28"/>
        <v>7724.750701407228</v>
      </c>
      <c r="AD230" s="201">
        <v>7233.58</v>
      </c>
      <c r="AE230" s="32"/>
      <c r="AF230" s="200">
        <f t="shared" si="30"/>
        <v>8.2092695720389806</v>
      </c>
      <c r="AG230" s="32">
        <f t="shared" si="31"/>
        <v>7.5039883432546528</v>
      </c>
      <c r="AH230" s="33"/>
      <c r="AI230" s="33">
        <f t="shared" si="29"/>
        <v>5090.3879961314278</v>
      </c>
      <c r="AJ230" s="32">
        <v>4587.3109999999997</v>
      </c>
      <c r="AK230" s="32"/>
      <c r="AM230" s="22"/>
    </row>
    <row r="231" spans="24:39" x14ac:dyDescent="0.5">
      <c r="X231" s="30">
        <f t="shared" si="26"/>
        <v>2008</v>
      </c>
      <c r="Y231" s="31" t="s">
        <v>188</v>
      </c>
      <c r="Z231" s="31">
        <f t="shared" si="27"/>
        <v>7143.2062170898835</v>
      </c>
      <c r="AA231" s="230">
        <v>6740.4080000000004</v>
      </c>
      <c r="AB231" s="31"/>
      <c r="AC231" s="31">
        <f t="shared" si="28"/>
        <v>7779.7583060275529</v>
      </c>
      <c r="AD231" s="201">
        <v>7285.09</v>
      </c>
      <c r="AE231" s="32"/>
      <c r="AF231" s="200">
        <f t="shared" si="30"/>
        <v>8.1821576442096635</v>
      </c>
      <c r="AG231" s="32">
        <f t="shared" si="31"/>
        <v>7.4766680988155194</v>
      </c>
      <c r="AH231" s="33"/>
      <c r="AI231" s="33">
        <f t="shared" si="29"/>
        <v>5140.2442283071377</v>
      </c>
      <c r="AJ231" s="32">
        <v>4632.24</v>
      </c>
      <c r="AK231" s="32"/>
      <c r="AM231" s="22"/>
    </row>
    <row r="232" spans="24:39" x14ac:dyDescent="0.5">
      <c r="X232" s="30">
        <f t="shared" si="26"/>
        <v>2008</v>
      </c>
      <c r="Y232" s="31" t="s">
        <v>189</v>
      </c>
      <c r="Z232" s="31">
        <f t="shared" si="27"/>
        <v>7085.8202818979162</v>
      </c>
      <c r="AA232" s="230">
        <v>6686.2579999999998</v>
      </c>
      <c r="AB232" s="31"/>
      <c r="AC232" s="31">
        <f t="shared" si="28"/>
        <v>7760.0128078829248</v>
      </c>
      <c r="AD232" s="201">
        <v>7266.6</v>
      </c>
      <c r="AE232" s="32"/>
      <c r="AF232" s="200">
        <f t="shared" si="30"/>
        <v>8.6880336756678727</v>
      </c>
      <c r="AG232" s="32">
        <f t="shared" si="31"/>
        <v>7.986431068174948</v>
      </c>
      <c r="AH232" s="33"/>
      <c r="AI232" s="33">
        <f t="shared" si="29"/>
        <v>5155.9016307865895</v>
      </c>
      <c r="AJ232" s="32">
        <v>4646.3500000000004</v>
      </c>
      <c r="AK232" s="32"/>
      <c r="AM232" s="22"/>
    </row>
    <row r="233" spans="24:39" x14ac:dyDescent="0.5">
      <c r="X233" s="30">
        <f t="shared" si="26"/>
        <v>2009</v>
      </c>
      <c r="Y233" s="31" t="s">
        <v>178</v>
      </c>
      <c r="Z233" s="31">
        <f t="shared" si="27"/>
        <v>7047.1083552750661</v>
      </c>
      <c r="AA233" s="230">
        <v>6649.7290000000003</v>
      </c>
      <c r="AB233" s="31"/>
      <c r="AC233" s="31">
        <f t="shared" si="28"/>
        <v>7763.0883641109676</v>
      </c>
      <c r="AD233" s="201">
        <v>7269.48</v>
      </c>
      <c r="AE233" s="32"/>
      <c r="AF233" s="200">
        <f t="shared" si="30"/>
        <v>9.2228759387295245</v>
      </c>
      <c r="AG233" s="32">
        <f t="shared" si="31"/>
        <v>8.525382833435124</v>
      </c>
      <c r="AH233" s="33"/>
      <c r="AI233" s="33">
        <f t="shared" si="29"/>
        <v>5164.8755084514605</v>
      </c>
      <c r="AJ233" s="32">
        <v>4654.4369999999999</v>
      </c>
      <c r="AK233" s="32"/>
      <c r="AM233" s="22"/>
    </row>
    <row r="234" spans="24:39" x14ac:dyDescent="0.5">
      <c r="X234" s="30">
        <f t="shared" si="26"/>
        <v>2009</v>
      </c>
      <c r="Y234" s="31" t="s">
        <v>179</v>
      </c>
      <c r="Z234" s="31">
        <f t="shared" si="27"/>
        <v>7002.3589831713534</v>
      </c>
      <c r="AA234" s="230">
        <v>6607.5029999999997</v>
      </c>
      <c r="AB234" s="31"/>
      <c r="AC234" s="31">
        <f t="shared" si="28"/>
        <v>7770.7558966517154</v>
      </c>
      <c r="AD234" s="201">
        <v>7276.66</v>
      </c>
      <c r="AE234" s="32"/>
      <c r="AF234" s="200">
        <f t="shared" si="30"/>
        <v>9.8883161908541073</v>
      </c>
      <c r="AG234" s="32">
        <f t="shared" si="31"/>
        <v>9.1959360475822756</v>
      </c>
      <c r="AH234" s="33"/>
      <c r="AI234" s="33">
        <f t="shared" si="29"/>
        <v>5125.4745594905908</v>
      </c>
      <c r="AJ234" s="32">
        <v>4618.93</v>
      </c>
      <c r="AK234" s="32"/>
      <c r="AM234" s="22"/>
    </row>
    <row r="235" spans="24:39" x14ac:dyDescent="0.5">
      <c r="X235" s="30">
        <f t="shared" si="26"/>
        <v>2009</v>
      </c>
      <c r="Y235" s="31" t="s">
        <v>191</v>
      </c>
      <c r="Z235" s="31">
        <f t="shared" si="27"/>
        <v>6994.3143546571855</v>
      </c>
      <c r="AA235" s="230">
        <v>6599.9120000000003</v>
      </c>
      <c r="AB235" s="31"/>
      <c r="AC235" s="31">
        <f t="shared" si="28"/>
        <v>7813.0341157726371</v>
      </c>
      <c r="AD235" s="200">
        <v>7316.25</v>
      </c>
      <c r="AE235" s="32"/>
      <c r="AF235" s="200">
        <f t="shared" si="30"/>
        <v>10.478896533456227</v>
      </c>
      <c r="AG235" s="32">
        <f t="shared" si="31"/>
        <v>9.7910541602596943</v>
      </c>
      <c r="AH235" s="33"/>
      <c r="AI235" s="33">
        <f t="shared" si="29"/>
        <v>5061.7175278208979</v>
      </c>
      <c r="AJ235" s="32">
        <v>4561.4740000000002</v>
      </c>
      <c r="AK235" s="32"/>
      <c r="AM235" s="22"/>
    </row>
    <row r="236" spans="24:39" x14ac:dyDescent="0.5">
      <c r="X236" s="30">
        <f t="shared" si="26"/>
        <v>2009</v>
      </c>
      <c r="Y236" s="31" t="s">
        <v>181</v>
      </c>
      <c r="Z236" s="31">
        <f t="shared" si="27"/>
        <v>6940.8590645922168</v>
      </c>
      <c r="AA236" s="230">
        <v>6549.4709999999995</v>
      </c>
      <c r="AB236" s="31"/>
      <c r="AC236" s="31">
        <f t="shared" si="28"/>
        <v>7790.5654688844279</v>
      </c>
      <c r="AD236" s="201">
        <v>7295.21</v>
      </c>
      <c r="AE236" s="32"/>
      <c r="AF236" s="200">
        <f t="shared" si="30"/>
        <v>10.906864305112951</v>
      </c>
      <c r="AG236" s="32">
        <f t="shared" si="31"/>
        <v>10.222310255633493</v>
      </c>
      <c r="AH236" s="33"/>
      <c r="AI236" s="33">
        <f t="shared" si="29"/>
        <v>4990.8208981673079</v>
      </c>
      <c r="AJ236" s="32">
        <v>4497.5839999999998</v>
      </c>
      <c r="AK236" s="32"/>
      <c r="AM236" s="22"/>
    </row>
    <row r="237" spans="24:39" x14ac:dyDescent="0.5">
      <c r="X237" s="30">
        <f t="shared" si="26"/>
        <v>2009</v>
      </c>
      <c r="Y237" s="31" t="s">
        <v>182</v>
      </c>
      <c r="Z237" s="31">
        <f t="shared" si="27"/>
        <v>6903.5566170793436</v>
      </c>
      <c r="AA237" s="230">
        <v>6514.2719999999999</v>
      </c>
      <c r="AB237" s="31"/>
      <c r="AC237" s="31">
        <f t="shared" si="28"/>
        <v>7792.1459630571726</v>
      </c>
      <c r="AD237" s="201">
        <v>7296.69</v>
      </c>
      <c r="AE237" s="32"/>
      <c r="AF237" s="200">
        <f t="shared" si="30"/>
        <v>11.403653758421118</v>
      </c>
      <c r="AG237" s="32">
        <f t="shared" si="31"/>
        <v>10.722916829411687</v>
      </c>
      <c r="AH237" s="33"/>
      <c r="AI237" s="33">
        <f t="shared" si="29"/>
        <v>4907.4738038915048</v>
      </c>
      <c r="AJ237" s="32">
        <v>4422.4740000000002</v>
      </c>
      <c r="AK237" s="32"/>
      <c r="AM237" s="22"/>
    </row>
    <row r="238" spans="24:39" x14ac:dyDescent="0.5">
      <c r="X238" s="30">
        <f t="shared" si="26"/>
        <v>2009</v>
      </c>
      <c r="Y238" s="31" t="s">
        <v>183</v>
      </c>
      <c r="Z238" s="31">
        <f t="shared" si="27"/>
        <v>6886.7318874928678</v>
      </c>
      <c r="AA238" s="230">
        <v>6498.3959999999997</v>
      </c>
      <c r="AB238" s="31"/>
      <c r="AC238" s="31">
        <f t="shared" si="28"/>
        <v>7776.5439226086592</v>
      </c>
      <c r="AD238" s="201">
        <v>7282.08</v>
      </c>
      <c r="AE238" s="32"/>
      <c r="AF238" s="200">
        <f t="shared" si="30"/>
        <v>11.442255634007935</v>
      </c>
      <c r="AG238" s="32">
        <f t="shared" si="31"/>
        <v>10.761815305517109</v>
      </c>
      <c r="AH238" s="33"/>
      <c r="AI238" s="33">
        <f t="shared" si="29"/>
        <v>4873.2716451940096</v>
      </c>
      <c r="AJ238" s="32">
        <v>4391.652</v>
      </c>
      <c r="AK238" s="32"/>
      <c r="AM238" s="22"/>
    </row>
    <row r="239" spans="24:39" x14ac:dyDescent="0.5">
      <c r="X239" s="30">
        <f t="shared" si="26"/>
        <v>2009</v>
      </c>
      <c r="Y239" s="34" t="s">
        <v>184</v>
      </c>
      <c r="Z239" s="31">
        <f t="shared" si="27"/>
        <v>6897.32523575102</v>
      </c>
      <c r="AA239" s="230">
        <v>6508.3919999999998</v>
      </c>
      <c r="AB239" s="34"/>
      <c r="AC239" s="31">
        <f t="shared" si="28"/>
        <v>7788.1840486106294</v>
      </c>
      <c r="AD239" s="201">
        <v>7292.98</v>
      </c>
      <c r="AE239" s="32"/>
      <c r="AF239" s="200">
        <f t="shared" si="30"/>
        <v>11.438594764828824</v>
      </c>
      <c r="AG239" s="32">
        <f t="shared" si="31"/>
        <v>10.758126307764449</v>
      </c>
      <c r="AH239" s="33"/>
      <c r="AI239" s="33">
        <f t="shared" si="29"/>
        <v>4869.6474725152093</v>
      </c>
      <c r="AJ239" s="32">
        <v>4388.3860000000004</v>
      </c>
      <c r="AK239" s="32"/>
      <c r="AM239" s="22"/>
    </row>
    <row r="240" spans="24:39" x14ac:dyDescent="0.5">
      <c r="X240" s="30">
        <f t="shared" si="26"/>
        <v>2009</v>
      </c>
      <c r="Y240" s="31" t="s">
        <v>185</v>
      </c>
      <c r="Z240" s="31">
        <f t="shared" si="27"/>
        <v>6928.2606528182168</v>
      </c>
      <c r="AA240" s="230">
        <v>6537.5829999999996</v>
      </c>
      <c r="AB240" s="31"/>
      <c r="AC240" s="31">
        <f t="shared" si="28"/>
        <v>7776.6720707848272</v>
      </c>
      <c r="AD240" s="201">
        <v>7282.2</v>
      </c>
      <c r="AE240" s="32"/>
      <c r="AF240" s="200">
        <f t="shared" si="30"/>
        <v>10.909697750454173</v>
      </c>
      <c r="AG240" s="32">
        <f t="shared" si="31"/>
        <v>10.225165471972764</v>
      </c>
      <c r="AH240" s="33"/>
      <c r="AI240" s="33">
        <f t="shared" si="29"/>
        <v>4914.2660760797917</v>
      </c>
      <c r="AJ240" s="32">
        <v>4428.5950000000003</v>
      </c>
      <c r="AK240" s="32"/>
      <c r="AM240" s="22"/>
    </row>
    <row r="241" spans="24:40" x14ac:dyDescent="0.5">
      <c r="X241" s="30">
        <f t="shared" si="26"/>
        <v>2009</v>
      </c>
      <c r="Y241" s="31" t="s">
        <v>186</v>
      </c>
      <c r="Z241" s="31">
        <f t="shared" si="27"/>
        <v>6975.8342819355321</v>
      </c>
      <c r="AA241" s="230">
        <v>6582.4740000000002</v>
      </c>
      <c r="AB241" s="31"/>
      <c r="AC241" s="31">
        <f t="shared" si="28"/>
        <v>7786.9346038929889</v>
      </c>
      <c r="AD241" s="201">
        <v>7291.81</v>
      </c>
      <c r="AE241" s="32"/>
      <c r="AF241" s="200">
        <f t="shared" si="30"/>
        <v>10.416169689571507</v>
      </c>
      <c r="AG241" s="32">
        <f t="shared" si="31"/>
        <v>9.7278453497828377</v>
      </c>
      <c r="AH241" s="33"/>
      <c r="AI241" s="33">
        <f t="shared" si="29"/>
        <v>4935.947861129117</v>
      </c>
      <c r="AJ241" s="32">
        <v>4448.134</v>
      </c>
      <c r="AK241" s="32"/>
      <c r="AM241" s="22"/>
    </row>
    <row r="242" spans="24:40" x14ac:dyDescent="0.5">
      <c r="X242" s="30">
        <f t="shared" si="26"/>
        <v>2009</v>
      </c>
      <c r="Y242" s="31" t="s">
        <v>187</v>
      </c>
      <c r="Z242" s="31">
        <f t="shared" si="27"/>
        <v>7043.452187658957</v>
      </c>
      <c r="AA242" s="230">
        <v>6646.2790000000005</v>
      </c>
      <c r="AB242" s="31"/>
      <c r="AC242" s="31">
        <f t="shared" si="28"/>
        <v>7808.9547321646069</v>
      </c>
      <c r="AD242" s="201">
        <v>7312.43</v>
      </c>
      <c r="AE242" s="32"/>
      <c r="AF242" s="200">
        <f t="shared" si="30"/>
        <v>9.8028810610540695</v>
      </c>
      <c r="AG242" s="32">
        <f t="shared" si="31"/>
        <v>9.1098444703060384</v>
      </c>
      <c r="AH242" s="33"/>
      <c r="AI242" s="33">
        <f t="shared" si="29"/>
        <v>4982.1344242758041</v>
      </c>
      <c r="AJ242" s="32">
        <v>4489.7560000000003</v>
      </c>
      <c r="AK242" s="32"/>
      <c r="AM242" s="22"/>
    </row>
    <row r="243" spans="24:40" x14ac:dyDescent="0.5">
      <c r="X243" s="30">
        <f t="shared" si="26"/>
        <v>2009</v>
      </c>
      <c r="Y243" s="31" t="s">
        <v>188</v>
      </c>
      <c r="Z243" s="31">
        <f t="shared" si="27"/>
        <v>7112.0302347911338</v>
      </c>
      <c r="AA243" s="230">
        <v>6710.99</v>
      </c>
      <c r="AB243" s="31"/>
      <c r="AC243" s="31">
        <f t="shared" si="28"/>
        <v>7842.4334431886246</v>
      </c>
      <c r="AD243" s="201">
        <v>7343.78</v>
      </c>
      <c r="AE243" s="32"/>
      <c r="AF243" s="200">
        <f t="shared" si="30"/>
        <v>9.3134766611486679</v>
      </c>
      <c r="AG243" s="32">
        <f t="shared" si="31"/>
        <v>8.6166796935637997</v>
      </c>
      <c r="AH243" s="33"/>
      <c r="AI243" s="33">
        <f t="shared" si="29"/>
        <v>5027.0848182968957</v>
      </c>
      <c r="AJ243" s="32">
        <v>4530.2640000000001</v>
      </c>
      <c r="AK243" s="32"/>
      <c r="AM243" s="22"/>
    </row>
    <row r="244" spans="24:40" x14ac:dyDescent="0.5">
      <c r="X244" s="30">
        <f t="shared" si="26"/>
        <v>2009</v>
      </c>
      <c r="Y244" s="31" t="s">
        <v>189</v>
      </c>
      <c r="Z244" s="31">
        <f>+AA244/1000*$AB$246/$AA$246</f>
        <v>7133.8093364371198</v>
      </c>
      <c r="AA244" s="230">
        <v>6731.5410000000002</v>
      </c>
      <c r="AB244" s="31"/>
      <c r="AC244" s="31">
        <f t="shared" si="28"/>
        <v>7870.0066590942115</v>
      </c>
      <c r="AD244" s="201">
        <v>7369.6</v>
      </c>
      <c r="AE244" s="32"/>
      <c r="AF244" s="200">
        <f t="shared" si="30"/>
        <v>9.3544688657458348</v>
      </c>
      <c r="AG244" s="32">
        <f t="shared" si="31"/>
        <v>8.6579868649587546</v>
      </c>
      <c r="AH244" s="33"/>
      <c r="AI244" s="33">
        <f t="shared" si="29"/>
        <v>5094.2784889091017</v>
      </c>
      <c r="AJ244" s="32">
        <v>4590.817</v>
      </c>
      <c r="AK244" s="32"/>
      <c r="AM244" s="22"/>
    </row>
    <row r="245" spans="24:40" x14ac:dyDescent="0.5">
      <c r="X245" s="30">
        <v>2010</v>
      </c>
      <c r="Y245" s="31" t="s">
        <v>178</v>
      </c>
      <c r="Z245" s="31">
        <f>+AA245/1000*$AB$246/$AA$246</f>
        <v>7156.2115762159383</v>
      </c>
      <c r="AA245" s="231">
        <v>6752.68</v>
      </c>
      <c r="AB245" s="31">
        <v>7156211.5762159377</v>
      </c>
      <c r="AC245" s="31">
        <f>+AD245/1000*($AE$245/$AD$245)</f>
        <v>7883.6864769001977</v>
      </c>
      <c r="AD245" s="32">
        <v>7382.41</v>
      </c>
      <c r="AE245" s="200">
        <v>7883686.4769001976</v>
      </c>
      <c r="AF245" s="200">
        <f t="shared" si="30"/>
        <v>9.2275980636193022</v>
      </c>
      <c r="AG245" s="32">
        <f t="shared" si="31"/>
        <v>8.5301412411394111</v>
      </c>
      <c r="AH245" s="32"/>
      <c r="AI245" s="33">
        <f>+AJ245/1000*$AK$245/$AJ$245</f>
        <v>5141.7589238694663</v>
      </c>
      <c r="AJ245" s="16">
        <v>4633.6049999999996</v>
      </c>
      <c r="AK245" s="35">
        <v>5141758.9238694664</v>
      </c>
      <c r="AL245" s="32">
        <v>4362.3500000000004</v>
      </c>
      <c r="AM245" s="37">
        <v>779.41</v>
      </c>
    </row>
    <row r="246" spans="24:40" x14ac:dyDescent="0.5">
      <c r="X246" s="30">
        <v>2010</v>
      </c>
      <c r="Y246" s="36" t="s">
        <v>192</v>
      </c>
      <c r="Z246" s="31">
        <f t="shared" ref="Z246:Z309" si="32">+AB246/1000</f>
        <v>7156.2115762159374</v>
      </c>
      <c r="AA246" s="36">
        <v>6752.68</v>
      </c>
      <c r="AB246" s="36">
        <v>7156211.5762159377</v>
      </c>
      <c r="AC246" s="31">
        <f t="shared" ref="AC246:AC309" si="33">+AE246/1000</f>
        <v>7883.6864769001977</v>
      </c>
      <c r="AD246" s="32">
        <v>7382.41</v>
      </c>
      <c r="AE246" s="32">
        <v>7883686.4769001976</v>
      </c>
      <c r="AF246" s="200">
        <f t="shared" si="30"/>
        <v>9.2275980636193129</v>
      </c>
      <c r="AG246" s="32">
        <f t="shared" si="31"/>
        <v>8.5301412411394111</v>
      </c>
      <c r="AH246" s="32">
        <f>+(1-AB246/AE246)*100</f>
        <v>9.2275980636193022</v>
      </c>
      <c r="AI246" s="35">
        <f>+AK246/1000</f>
        <v>5141.7589238694663</v>
      </c>
      <c r="AK246" s="35">
        <v>5141758.9238694664</v>
      </c>
      <c r="AL246" s="32">
        <v>4362.3500000000004</v>
      </c>
      <c r="AM246" s="37">
        <v>779.41</v>
      </c>
      <c r="AN246" s="35"/>
    </row>
    <row r="247" spans="24:40" x14ac:dyDescent="0.5">
      <c r="X247" s="30">
        <v>2010</v>
      </c>
      <c r="Y247" s="36" t="s">
        <v>193</v>
      </c>
      <c r="Z247" s="31">
        <f t="shared" si="32"/>
        <v>7198.777387258996</v>
      </c>
      <c r="AA247" s="36"/>
      <c r="AB247" s="36">
        <v>7198777.3872589963</v>
      </c>
      <c r="AC247" s="31">
        <f t="shared" si="33"/>
        <v>7896.5179887001432</v>
      </c>
      <c r="AD247" s="32"/>
      <c r="AE247" s="32">
        <v>7896517.9887001431</v>
      </c>
      <c r="AF247" s="200">
        <f t="shared" si="30"/>
        <v>8.8360540992828529</v>
      </c>
      <c r="AG247" s="32"/>
      <c r="AH247" s="32">
        <f t="shared" ref="AH247:AH310" si="34">+(1-AB247/AE247)*100</f>
        <v>8.8360540992828529</v>
      </c>
      <c r="AI247" s="35">
        <f t="shared" ref="AI247:AI310" si="35">+AK247/1000</f>
        <v>5114.7983199188366</v>
      </c>
      <c r="AK247" s="35">
        <v>5114798.3199188365</v>
      </c>
      <c r="AL247" s="32">
        <v>4343.13</v>
      </c>
      <c r="AM247" s="37">
        <v>771.67</v>
      </c>
    </row>
    <row r="248" spans="24:40" x14ac:dyDescent="0.5">
      <c r="X248" s="30">
        <v>2010</v>
      </c>
      <c r="Y248" s="36" t="s">
        <v>194</v>
      </c>
      <c r="Z248" s="31">
        <f t="shared" si="32"/>
        <v>7181.9028876036509</v>
      </c>
      <c r="AA248" s="36"/>
      <c r="AB248" s="36">
        <v>7181902.8876036508</v>
      </c>
      <c r="AC248" s="31">
        <f t="shared" si="33"/>
        <v>7899.8169828685759</v>
      </c>
      <c r="AD248" s="32"/>
      <c r="AE248" s="32">
        <v>7899816.9828685755</v>
      </c>
      <c r="AF248" s="200">
        <f t="shared" si="30"/>
        <v>9.0877307261900242</v>
      </c>
      <c r="AG248" s="32"/>
      <c r="AH248" s="32">
        <f t="shared" si="34"/>
        <v>9.0877307261900135</v>
      </c>
      <c r="AI248" s="35">
        <f t="shared" si="35"/>
        <v>5080.6475361640605</v>
      </c>
      <c r="AK248" s="35">
        <v>5080647.5361640602</v>
      </c>
      <c r="AL248" s="32">
        <v>4282.83</v>
      </c>
      <c r="AM248" s="37">
        <v>797.81</v>
      </c>
    </row>
    <row r="249" spans="24:40" x14ac:dyDescent="0.5">
      <c r="X249" s="30">
        <v>2010</v>
      </c>
      <c r="Y249" s="36" t="s">
        <v>195</v>
      </c>
      <c r="Z249" s="31">
        <f t="shared" si="32"/>
        <v>7221.5754991687927</v>
      </c>
      <c r="AA249" s="36"/>
      <c r="AB249" s="36">
        <v>7221575.4991687927</v>
      </c>
      <c r="AC249" s="31">
        <f t="shared" si="33"/>
        <v>7905.9167093938731</v>
      </c>
      <c r="AD249" s="32"/>
      <c r="AE249" s="32">
        <v>7905916.7093938729</v>
      </c>
      <c r="AF249" s="200">
        <f t="shared" si="30"/>
        <v>8.6560640009265555</v>
      </c>
      <c r="AG249" s="32"/>
      <c r="AH249" s="32">
        <f t="shared" si="34"/>
        <v>8.6560640009265555</v>
      </c>
      <c r="AI249" s="35">
        <f t="shared" si="35"/>
        <v>5073.997917008779</v>
      </c>
      <c r="AK249" s="35">
        <v>5073997.917008779</v>
      </c>
      <c r="AL249" s="32">
        <v>4256.21</v>
      </c>
      <c r="AM249" s="37">
        <v>817.79</v>
      </c>
    </row>
    <row r="250" spans="24:40" x14ac:dyDescent="0.5">
      <c r="X250" s="30">
        <v>2010</v>
      </c>
      <c r="Y250" s="36" t="s">
        <v>196</v>
      </c>
      <c r="Z250" s="31">
        <f t="shared" si="32"/>
        <v>7256.5156757089544</v>
      </c>
      <c r="AA250" s="36"/>
      <c r="AB250" s="36">
        <v>7256515.6757089542</v>
      </c>
      <c r="AC250" s="31">
        <f t="shared" si="33"/>
        <v>7931.5872406242306</v>
      </c>
      <c r="AD250" s="32"/>
      <c r="AE250" s="32">
        <v>7931587.2406242304</v>
      </c>
      <c r="AF250" s="200">
        <f t="shared" si="30"/>
        <v>8.5111787141125443</v>
      </c>
      <c r="AG250" s="32"/>
      <c r="AH250" s="32">
        <f t="shared" si="34"/>
        <v>8.5111787141125443</v>
      </c>
      <c r="AI250" s="35">
        <f t="shared" si="35"/>
        <v>5081.9319877151838</v>
      </c>
      <c r="AK250" s="35">
        <v>5081931.9877151838</v>
      </c>
      <c r="AL250" s="32">
        <v>4263.82</v>
      </c>
      <c r="AM250" s="37">
        <v>818.12</v>
      </c>
    </row>
    <row r="251" spans="24:40" x14ac:dyDescent="0.5">
      <c r="X251" s="30">
        <v>2010</v>
      </c>
      <c r="Y251" s="36" t="s">
        <v>197</v>
      </c>
      <c r="Z251" s="31">
        <f t="shared" si="32"/>
        <v>7289.2212808862814</v>
      </c>
      <c r="AA251" s="36"/>
      <c r="AB251" s="36">
        <v>7289221.2808862813</v>
      </c>
      <c r="AC251" s="31">
        <f t="shared" si="33"/>
        <v>7960.8177628928279</v>
      </c>
      <c r="AD251" s="32"/>
      <c r="AE251" s="32">
        <v>7960817.7628928283</v>
      </c>
      <c r="AF251" s="200">
        <f t="shared" si="30"/>
        <v>8.4362750412025456</v>
      </c>
      <c r="AG251" s="32"/>
      <c r="AH251" s="32">
        <f t="shared" si="34"/>
        <v>8.4362750412025562</v>
      </c>
      <c r="AI251" s="35">
        <f t="shared" si="35"/>
        <v>5080.1993943905964</v>
      </c>
      <c r="AK251" s="35">
        <v>5080199.3943905961</v>
      </c>
      <c r="AL251" s="32">
        <v>4262.49</v>
      </c>
      <c r="AM251" s="37">
        <v>817.71</v>
      </c>
    </row>
    <row r="252" spans="24:40" x14ac:dyDescent="0.5">
      <c r="X252" s="30">
        <v>2010</v>
      </c>
      <c r="Y252" s="36" t="s">
        <v>198</v>
      </c>
      <c r="Z252" s="31">
        <f t="shared" si="32"/>
        <v>7389.4660937311937</v>
      </c>
      <c r="AA252" s="36"/>
      <c r="AB252" s="36">
        <v>7389466.0937311938</v>
      </c>
      <c r="AC252" s="31">
        <f t="shared" si="33"/>
        <v>8042.9185349737982</v>
      </c>
      <c r="AD252" s="32"/>
      <c r="AE252" s="32">
        <v>8042918.5349737983</v>
      </c>
      <c r="AF252" s="200">
        <f t="shared" si="30"/>
        <v>8.1245686923364211</v>
      </c>
      <c r="AG252" s="32"/>
      <c r="AH252" s="32">
        <f t="shared" si="34"/>
        <v>8.1245686923364211</v>
      </c>
      <c r="AI252" s="35">
        <f t="shared" si="35"/>
        <v>5130.2104237622389</v>
      </c>
      <c r="AK252" s="35">
        <v>5130210.4237622386</v>
      </c>
      <c r="AL252" s="32">
        <v>4319.84</v>
      </c>
      <c r="AM252" s="37">
        <v>810.37</v>
      </c>
    </row>
    <row r="253" spans="24:40" x14ac:dyDescent="0.5">
      <c r="X253" s="30">
        <v>2010</v>
      </c>
      <c r="Y253" s="36" t="s">
        <v>199</v>
      </c>
      <c r="Z253" s="31">
        <f t="shared" si="32"/>
        <v>7414.429992770577</v>
      </c>
      <c r="AA253" s="36"/>
      <c r="AB253" s="36">
        <v>7414429.9927705768</v>
      </c>
      <c r="AC253" s="31">
        <f t="shared" si="33"/>
        <v>8042.9631709542564</v>
      </c>
      <c r="AD253" s="32"/>
      <c r="AE253" s="32">
        <v>8042963.1709542563</v>
      </c>
      <c r="AF253" s="200">
        <f t="shared" si="30"/>
        <v>7.8146967084658066</v>
      </c>
      <c r="AG253" s="32"/>
      <c r="AH253" s="32">
        <f t="shared" si="34"/>
        <v>7.8146967084658066</v>
      </c>
      <c r="AI253" s="35">
        <f t="shared" si="35"/>
        <v>5150.7953355871614</v>
      </c>
      <c r="AK253" s="35">
        <v>5150795.3355871616</v>
      </c>
      <c r="AL253" s="32">
        <v>4350.22</v>
      </c>
      <c r="AM253" s="37">
        <v>800.57</v>
      </c>
    </row>
    <row r="254" spans="24:40" x14ac:dyDescent="0.5">
      <c r="X254" s="30">
        <v>2010</v>
      </c>
      <c r="Y254" s="36" t="s">
        <v>200</v>
      </c>
      <c r="Z254" s="31">
        <f t="shared" si="32"/>
        <v>7503.092251247429</v>
      </c>
      <c r="AA254" s="36"/>
      <c r="AB254" s="36">
        <v>7503092.2512474293</v>
      </c>
      <c r="AC254" s="31">
        <f t="shared" si="33"/>
        <v>8087.4118354210032</v>
      </c>
      <c r="AD254" s="32"/>
      <c r="AE254" s="32">
        <v>8087411.8354210034</v>
      </c>
      <c r="AF254" s="200">
        <f t="shared" si="30"/>
        <v>7.2250504372040165</v>
      </c>
      <c r="AG254" s="32"/>
      <c r="AH254" s="32">
        <f t="shared" si="34"/>
        <v>7.2250504372040059</v>
      </c>
      <c r="AI254" s="35">
        <f t="shared" si="35"/>
        <v>5216.8599328272994</v>
      </c>
      <c r="AK254" s="35">
        <v>5216859.9328272995</v>
      </c>
      <c r="AL254" s="32">
        <v>4428.78</v>
      </c>
      <c r="AM254" s="37">
        <v>788.08</v>
      </c>
    </row>
    <row r="255" spans="24:40" x14ac:dyDescent="0.5">
      <c r="X255" s="30">
        <v>2010</v>
      </c>
      <c r="Y255" s="36" t="s">
        <v>201</v>
      </c>
      <c r="Z255" s="31">
        <f t="shared" si="32"/>
        <v>7572.3177515502875</v>
      </c>
      <c r="AA255" s="36"/>
      <c r="AB255" s="36">
        <v>7572317.7515502879</v>
      </c>
      <c r="AC255" s="31">
        <f t="shared" si="33"/>
        <v>8160.7158851420127</v>
      </c>
      <c r="AD255" s="32"/>
      <c r="AE255" s="32">
        <v>8160715.8851420125</v>
      </c>
      <c r="AF255" s="200">
        <f t="shared" si="30"/>
        <v>7.2101288890966675</v>
      </c>
      <c r="AG255" s="32"/>
      <c r="AH255" s="32">
        <f t="shared" si="34"/>
        <v>7.2101288890966568</v>
      </c>
      <c r="AI255" s="35">
        <f t="shared" si="35"/>
        <v>5294.6577310301363</v>
      </c>
      <c r="AK255" s="35">
        <v>5294657.7310301363</v>
      </c>
      <c r="AL255" s="32">
        <v>4524.1400000000003</v>
      </c>
      <c r="AM255" s="37">
        <v>770.52</v>
      </c>
    </row>
    <row r="256" spans="24:40" x14ac:dyDescent="0.5">
      <c r="X256" s="30">
        <v>2010</v>
      </c>
      <c r="Y256" s="36" t="s">
        <v>202</v>
      </c>
      <c r="Z256" s="31">
        <f t="shared" si="32"/>
        <v>7615.5163130165229</v>
      </c>
      <c r="AA256" s="36"/>
      <c r="AB256" s="36">
        <v>7615516.3130165227</v>
      </c>
      <c r="AC256" s="31">
        <f t="shared" si="33"/>
        <v>8227.8103542565423</v>
      </c>
      <c r="AD256" s="32"/>
      <c r="AE256" s="32">
        <v>8227810.3542565424</v>
      </c>
      <c r="AF256" s="200">
        <f t="shared" si="30"/>
        <v>7.4417617188181513</v>
      </c>
      <c r="AG256" s="32"/>
      <c r="AH256" s="32">
        <f t="shared" si="34"/>
        <v>7.4417617188181513</v>
      </c>
      <c r="AI256" s="35">
        <f t="shared" si="35"/>
        <v>5352.7801624870572</v>
      </c>
      <c r="AK256" s="35">
        <v>5352780.162487057</v>
      </c>
      <c r="AL256" s="32">
        <v>4590.28</v>
      </c>
      <c r="AM256" s="37">
        <v>762.5</v>
      </c>
    </row>
    <row r="257" spans="24:39" x14ac:dyDescent="0.5">
      <c r="X257" s="38">
        <f t="shared" ref="X257:X288" si="36">+X245+1</f>
        <v>2011</v>
      </c>
      <c r="Y257" s="36" t="s">
        <v>203</v>
      </c>
      <c r="Z257" s="31">
        <f t="shared" si="32"/>
        <v>7621.0299460484584</v>
      </c>
      <c r="AA257" s="36"/>
      <c r="AB257" s="36">
        <v>7621029.9460484581</v>
      </c>
      <c r="AC257" s="31">
        <f t="shared" si="33"/>
        <v>8233.85692693686</v>
      </c>
      <c r="AD257" s="32"/>
      <c r="AE257" s="32">
        <v>8233856.9269368593</v>
      </c>
      <c r="AF257" s="200">
        <f t="shared" si="30"/>
        <v>7.4427693646649695</v>
      </c>
      <c r="AG257" s="32"/>
      <c r="AH257" s="32">
        <f t="shared" si="34"/>
        <v>7.4427693646649695</v>
      </c>
      <c r="AI257" s="35">
        <f t="shared" si="35"/>
        <v>5397.1204674238143</v>
      </c>
      <c r="AK257" s="35">
        <v>5397120.4674238143</v>
      </c>
      <c r="AL257" s="32">
        <v>4632.5600000000004</v>
      </c>
      <c r="AM257" s="37">
        <v>764.56</v>
      </c>
    </row>
    <row r="258" spans="24:39" x14ac:dyDescent="0.5">
      <c r="X258" s="38">
        <f t="shared" si="36"/>
        <v>2011</v>
      </c>
      <c r="Y258" s="36" t="s">
        <v>192</v>
      </c>
      <c r="Z258" s="31">
        <f t="shared" si="32"/>
        <v>7623.9218017392413</v>
      </c>
      <c r="AA258" s="36"/>
      <c r="AB258" s="36">
        <v>7623921.801739241</v>
      </c>
      <c r="AC258" s="31">
        <f t="shared" si="33"/>
        <v>8246.367210604345</v>
      </c>
      <c r="AD258" s="32"/>
      <c r="AE258" s="32">
        <v>8246367.2106043454</v>
      </c>
      <c r="AF258" s="200">
        <f t="shared" si="30"/>
        <v>7.5481165580969396</v>
      </c>
      <c r="AG258" s="32"/>
      <c r="AH258" s="32">
        <f t="shared" si="34"/>
        <v>7.5481165580969511</v>
      </c>
      <c r="AI258" s="35">
        <f t="shared" si="35"/>
        <v>5395.5330653936335</v>
      </c>
      <c r="AK258" s="35">
        <v>5395533.0653936332</v>
      </c>
      <c r="AL258" s="32">
        <v>4640.71</v>
      </c>
      <c r="AM258" s="37">
        <v>754.82</v>
      </c>
    </row>
    <row r="259" spans="24:39" x14ac:dyDescent="0.5">
      <c r="X259" s="38">
        <f t="shared" si="36"/>
        <v>2011</v>
      </c>
      <c r="Y259" s="36" t="s">
        <v>193</v>
      </c>
      <c r="Z259" s="31">
        <f t="shared" si="32"/>
        <v>7655.0958412460368</v>
      </c>
      <c r="AA259" s="36"/>
      <c r="AB259" s="36">
        <v>7655095.8412460368</v>
      </c>
      <c r="AC259" s="31">
        <f t="shared" si="33"/>
        <v>8250.0135465713211</v>
      </c>
      <c r="AD259" s="32"/>
      <c r="AE259" s="32">
        <v>8250013.5465713218</v>
      </c>
      <c r="AF259" s="200">
        <f t="shared" si="30"/>
        <v>7.2111118602045217</v>
      </c>
      <c r="AG259" s="32"/>
      <c r="AH259" s="32">
        <f t="shared" si="34"/>
        <v>7.2111118602045332</v>
      </c>
      <c r="AI259" s="35">
        <f t="shared" si="35"/>
        <v>5382.7168042929952</v>
      </c>
      <c r="AK259" s="35">
        <v>5382716.8042929955</v>
      </c>
      <c r="AL259" s="32">
        <v>4621.6099999999997</v>
      </c>
      <c r="AM259" s="37">
        <v>761.1</v>
      </c>
    </row>
    <row r="260" spans="24:39" x14ac:dyDescent="0.5">
      <c r="X260" s="38">
        <f t="shared" si="36"/>
        <v>2011</v>
      </c>
      <c r="Y260" s="36" t="s">
        <v>194</v>
      </c>
      <c r="Z260" s="31">
        <f t="shared" si="32"/>
        <v>7665.522471209114</v>
      </c>
      <c r="AA260" s="36"/>
      <c r="AB260" s="36">
        <v>7665522.4712091144</v>
      </c>
      <c r="AC260" s="31">
        <f t="shared" si="33"/>
        <v>8269.5969681568422</v>
      </c>
      <c r="AD260" s="32"/>
      <c r="AE260" s="32">
        <v>8269596.9681568425</v>
      </c>
      <c r="AF260" s="200">
        <f t="shared" si="30"/>
        <v>7.304763451880369</v>
      </c>
      <c r="AG260" s="32"/>
      <c r="AH260" s="32">
        <f t="shared" si="34"/>
        <v>7.304763451880369</v>
      </c>
      <c r="AI260" s="35">
        <f t="shared" si="35"/>
        <v>5351.3031524262269</v>
      </c>
      <c r="AK260" s="35">
        <v>5351303.152426227</v>
      </c>
      <c r="AL260" s="32">
        <v>4581.47</v>
      </c>
      <c r="AM260" s="37">
        <v>769.83</v>
      </c>
    </row>
    <row r="261" spans="24:39" x14ac:dyDescent="0.5">
      <c r="X261" s="38">
        <f t="shared" si="36"/>
        <v>2011</v>
      </c>
      <c r="Y261" s="36" t="s">
        <v>195</v>
      </c>
      <c r="Z261" s="31">
        <f t="shared" si="32"/>
        <v>7698.5433083205899</v>
      </c>
      <c r="AA261" s="36"/>
      <c r="AB261" s="36">
        <v>7698543.3083205903</v>
      </c>
      <c r="AC261" s="31">
        <f t="shared" si="33"/>
        <v>8296.9397965899716</v>
      </c>
      <c r="AD261" s="32"/>
      <c r="AE261" s="32">
        <v>8296939.7965899725</v>
      </c>
      <c r="AF261" s="200">
        <f t="shared" si="30"/>
        <v>7.212255397047973</v>
      </c>
      <c r="AG261" s="32"/>
      <c r="AH261" s="32">
        <f t="shared" si="34"/>
        <v>7.2122553970479846</v>
      </c>
      <c r="AI261" s="35">
        <f t="shared" si="35"/>
        <v>5337.1966510727107</v>
      </c>
      <c r="AK261" s="35">
        <v>5337196.6510727108</v>
      </c>
      <c r="AL261" s="32">
        <v>4553.71</v>
      </c>
      <c r="AM261" s="37">
        <v>783.48</v>
      </c>
    </row>
    <row r="262" spans="24:39" x14ac:dyDescent="0.5">
      <c r="X262" s="38">
        <f t="shared" si="36"/>
        <v>2011</v>
      </c>
      <c r="Y262" s="36" t="s">
        <v>196</v>
      </c>
      <c r="Z262" s="31">
        <f t="shared" si="32"/>
        <v>7659.4265621609147</v>
      </c>
      <c r="AA262" s="36"/>
      <c r="AB262" s="36">
        <v>7659426.5621609148</v>
      </c>
      <c r="AC262" s="31">
        <f t="shared" si="33"/>
        <v>8285.2414461042645</v>
      </c>
      <c r="AD262" s="32"/>
      <c r="AE262" s="32">
        <v>8285241.4461042648</v>
      </c>
      <c r="AF262" s="200">
        <f t="shared" ref="AF262:AF325" si="37">+(1-Z262/AC262)*100</f>
        <v>7.5533693014777414</v>
      </c>
      <c r="AG262" s="32"/>
      <c r="AH262" s="32">
        <f t="shared" si="34"/>
        <v>7.5533693014777414</v>
      </c>
      <c r="AI262" s="35">
        <f t="shared" si="35"/>
        <v>5337.3862332499812</v>
      </c>
      <c r="AK262" s="35">
        <v>5337386.233249981</v>
      </c>
      <c r="AL262" s="32">
        <v>4558.3100000000004</v>
      </c>
      <c r="AM262" s="37">
        <v>779.08</v>
      </c>
    </row>
    <row r="263" spans="24:39" x14ac:dyDescent="0.5">
      <c r="X263" s="38">
        <f t="shared" si="36"/>
        <v>2011</v>
      </c>
      <c r="Y263" s="36" t="s">
        <v>197</v>
      </c>
      <c r="Z263" s="31">
        <f t="shared" si="32"/>
        <v>7684.1899585944884</v>
      </c>
      <c r="AA263" s="36"/>
      <c r="AB263" s="36">
        <v>7684189.958594488</v>
      </c>
      <c r="AC263" s="31">
        <f t="shared" si="33"/>
        <v>8308.5482345287219</v>
      </c>
      <c r="AD263" s="32"/>
      <c r="AE263" s="32">
        <v>8308548.2345287222</v>
      </c>
      <c r="AF263" s="200">
        <f t="shared" si="37"/>
        <v>7.5146494707645894</v>
      </c>
      <c r="AG263" s="32"/>
      <c r="AH263" s="32">
        <f t="shared" si="34"/>
        <v>7.514649470764601</v>
      </c>
      <c r="AI263" s="35">
        <f t="shared" si="35"/>
        <v>5357.3060444828934</v>
      </c>
      <c r="AK263" s="35">
        <v>5357306.0444828933</v>
      </c>
      <c r="AL263" s="32">
        <v>4561.97</v>
      </c>
      <c r="AM263" s="37">
        <v>795.34</v>
      </c>
    </row>
    <row r="264" spans="24:39" x14ac:dyDescent="0.5">
      <c r="X264" s="38">
        <f t="shared" si="36"/>
        <v>2011</v>
      </c>
      <c r="Y264" s="36" t="s">
        <v>198</v>
      </c>
      <c r="Z264" s="31">
        <f t="shared" si="32"/>
        <v>7688.4061613901913</v>
      </c>
      <c r="AA264" s="36"/>
      <c r="AB264" s="36">
        <v>7688406.1613901909</v>
      </c>
      <c r="AC264" s="31">
        <f t="shared" si="33"/>
        <v>8323.1622396621133</v>
      </c>
      <c r="AD264" s="32"/>
      <c r="AE264" s="32">
        <v>8323162.2396621127</v>
      </c>
      <c r="AF264" s="200">
        <f t="shared" si="37"/>
        <v>7.626381175740371</v>
      </c>
      <c r="AG264" s="32"/>
      <c r="AH264" s="32">
        <f t="shared" si="34"/>
        <v>7.626381175740371</v>
      </c>
      <c r="AI264" s="35">
        <f t="shared" si="35"/>
        <v>5350.2548274400933</v>
      </c>
      <c r="AK264" s="35">
        <v>5350254.8274400933</v>
      </c>
      <c r="AL264" s="32">
        <v>4549.42</v>
      </c>
      <c r="AM264" s="37">
        <v>800.83</v>
      </c>
    </row>
    <row r="265" spans="24:39" x14ac:dyDescent="0.5">
      <c r="X265" s="38">
        <f t="shared" si="36"/>
        <v>2011</v>
      </c>
      <c r="Y265" s="36" t="s">
        <v>199</v>
      </c>
      <c r="Z265" s="31">
        <f t="shared" si="32"/>
        <v>7703.1361115645523</v>
      </c>
      <c r="AA265" s="36"/>
      <c r="AB265" s="36">
        <v>7703136.1115645524</v>
      </c>
      <c r="AC265" s="31">
        <f t="shared" si="33"/>
        <v>8322.0189445768701</v>
      </c>
      <c r="AD265" s="32"/>
      <c r="AE265" s="32">
        <v>8322018.9445768707</v>
      </c>
      <c r="AF265" s="200">
        <f t="shared" si="37"/>
        <v>7.4366909896981142</v>
      </c>
      <c r="AG265" s="32"/>
      <c r="AH265" s="32">
        <f t="shared" si="34"/>
        <v>7.4366909896981142</v>
      </c>
      <c r="AI265" s="35">
        <f t="shared" si="35"/>
        <v>5371.8699528384313</v>
      </c>
      <c r="AK265" s="35">
        <v>5371869.9528384311</v>
      </c>
      <c r="AL265" s="32">
        <v>4566.9399999999996</v>
      </c>
      <c r="AM265" s="37">
        <v>804.93</v>
      </c>
    </row>
    <row r="266" spans="24:39" x14ac:dyDescent="0.5">
      <c r="X266" s="38">
        <f t="shared" si="36"/>
        <v>2011</v>
      </c>
      <c r="Y266" s="36" t="s">
        <v>200</v>
      </c>
      <c r="Z266" s="31">
        <f t="shared" si="32"/>
        <v>7716.8511850455343</v>
      </c>
      <c r="AA266" s="36"/>
      <c r="AB266" s="36">
        <v>7716851.1850455347</v>
      </c>
      <c r="AC266" s="31">
        <f t="shared" si="33"/>
        <v>8327.4096433004906</v>
      </c>
      <c r="AD266" s="32"/>
      <c r="AE266" s="32">
        <v>8327409.6433004914</v>
      </c>
      <c r="AF266" s="200">
        <f t="shared" si="37"/>
        <v>7.3319133368941252</v>
      </c>
      <c r="AG266" s="32"/>
      <c r="AH266" s="32">
        <f t="shared" si="34"/>
        <v>7.3319133368941252</v>
      </c>
      <c r="AI266" s="35">
        <f t="shared" si="35"/>
        <v>5409.0233090020556</v>
      </c>
      <c r="AK266" s="35">
        <v>5409023.3090020558</v>
      </c>
      <c r="AL266" s="32">
        <v>4584.53</v>
      </c>
      <c r="AM266" s="37">
        <v>824.49</v>
      </c>
    </row>
    <row r="267" spans="24:39" x14ac:dyDescent="0.5">
      <c r="X267" s="38">
        <f t="shared" si="36"/>
        <v>2011</v>
      </c>
      <c r="Y267" s="36" t="s">
        <v>201</v>
      </c>
      <c r="Z267" s="31">
        <f t="shared" si="32"/>
        <v>7786.9019035264273</v>
      </c>
      <c r="AA267" s="36"/>
      <c r="AB267" s="36">
        <v>7786901.9035264272</v>
      </c>
      <c r="AC267" s="31">
        <f t="shared" si="33"/>
        <v>8356.3548703402066</v>
      </c>
      <c r="AD267" s="32"/>
      <c r="AE267" s="32">
        <v>8356354.8703402057</v>
      </c>
      <c r="AF267" s="200">
        <f t="shared" si="37"/>
        <v>6.8146096671286465</v>
      </c>
      <c r="AG267" s="32"/>
      <c r="AH267" s="32">
        <f t="shared" si="34"/>
        <v>6.8146096671286349</v>
      </c>
      <c r="AI267" s="35">
        <f t="shared" si="35"/>
        <v>5545.8441958442645</v>
      </c>
      <c r="AK267" s="35">
        <v>5545844.1958442647</v>
      </c>
      <c r="AL267" s="32">
        <v>4706.0600000000004</v>
      </c>
      <c r="AM267" s="37">
        <v>839.78</v>
      </c>
    </row>
    <row r="268" spans="24:39" x14ac:dyDescent="0.5">
      <c r="X268" s="38">
        <f t="shared" si="36"/>
        <v>2011</v>
      </c>
      <c r="Y268" s="39" t="s">
        <v>202</v>
      </c>
      <c r="Z268" s="31">
        <f t="shared" si="32"/>
        <v>7816.5534256777109</v>
      </c>
      <c r="AA268" s="39"/>
      <c r="AB268" s="39">
        <v>7816553.4256777111</v>
      </c>
      <c r="AC268" s="31">
        <f t="shared" si="33"/>
        <v>8391.7144584784437</v>
      </c>
      <c r="AD268" s="32"/>
      <c r="AE268" s="32">
        <v>8391714.4584784433</v>
      </c>
      <c r="AF268" s="200">
        <f t="shared" si="37"/>
        <v>6.8539156765472065</v>
      </c>
      <c r="AG268" s="32"/>
      <c r="AH268" s="32">
        <f t="shared" si="34"/>
        <v>6.8539156765472065</v>
      </c>
      <c r="AI268" s="35">
        <f t="shared" si="35"/>
        <v>5619.8848843165742</v>
      </c>
      <c r="AK268" s="35">
        <v>5619884.8843165739</v>
      </c>
      <c r="AL268" s="32">
        <v>4774.25</v>
      </c>
      <c r="AM268" s="37">
        <v>845.63</v>
      </c>
    </row>
    <row r="269" spans="24:39" x14ac:dyDescent="0.5">
      <c r="X269" s="38">
        <f t="shared" si="36"/>
        <v>2012</v>
      </c>
      <c r="Y269" s="36" t="s">
        <v>203</v>
      </c>
      <c r="Z269" s="31">
        <f t="shared" si="32"/>
        <v>7874.073702067526</v>
      </c>
      <c r="AA269" s="36"/>
      <c r="AB269" s="36">
        <v>7874073.7020675261</v>
      </c>
      <c r="AC269" s="31">
        <f t="shared" si="33"/>
        <v>8424.0254912163909</v>
      </c>
      <c r="AD269" s="32"/>
      <c r="AE269" s="32">
        <v>8424025.4912163913</v>
      </c>
      <c r="AF269" s="200">
        <f t="shared" si="37"/>
        <v>6.5283728037420108</v>
      </c>
      <c r="AG269" s="32"/>
      <c r="AH269" s="32">
        <f t="shared" si="34"/>
        <v>6.5283728037420108</v>
      </c>
      <c r="AI269" s="35">
        <f t="shared" si="35"/>
        <v>5685.3741099200079</v>
      </c>
      <c r="AK269" s="35">
        <v>5685374.1099200081</v>
      </c>
      <c r="AL269" s="32">
        <v>4841.33</v>
      </c>
      <c r="AM269" s="37">
        <v>844.05</v>
      </c>
    </row>
    <row r="270" spans="24:39" x14ac:dyDescent="0.5">
      <c r="X270" s="38">
        <f t="shared" si="36"/>
        <v>2012</v>
      </c>
      <c r="Y270" s="36" t="s">
        <v>192</v>
      </c>
      <c r="Z270" s="31">
        <f t="shared" si="32"/>
        <v>7844.7755797468417</v>
      </c>
      <c r="AA270" s="36"/>
      <c r="AB270" s="36">
        <v>7844775.5797468415</v>
      </c>
      <c r="AC270" s="31">
        <f t="shared" si="33"/>
        <v>8416.8976043717958</v>
      </c>
      <c r="AD270" s="32"/>
      <c r="AE270" s="32">
        <v>8416897.6043717954</v>
      </c>
      <c r="AF270" s="200">
        <f t="shared" si="37"/>
        <v>6.797302896114477</v>
      </c>
      <c r="AG270" s="32"/>
      <c r="AH270" s="32">
        <f t="shared" si="34"/>
        <v>6.797302896114477</v>
      </c>
      <c r="AI270" s="35">
        <f t="shared" si="35"/>
        <v>5644.8068471225206</v>
      </c>
      <c r="AK270" s="35">
        <v>5644806.8471225202</v>
      </c>
      <c r="AL270" s="32">
        <v>4807.3599999999997</v>
      </c>
      <c r="AM270" s="37">
        <v>837.45</v>
      </c>
    </row>
    <row r="271" spans="24:39" x14ac:dyDescent="0.5">
      <c r="X271" s="38">
        <f t="shared" si="36"/>
        <v>2012</v>
      </c>
      <c r="Y271" s="36" t="s">
        <v>193</v>
      </c>
      <c r="Z271" s="31">
        <f t="shared" si="32"/>
        <v>7850.4581172158241</v>
      </c>
      <c r="AA271" s="36"/>
      <c r="AB271" s="36">
        <v>7850458.1172158243</v>
      </c>
      <c r="AC271" s="31">
        <f t="shared" si="33"/>
        <v>8419.9565539352734</v>
      </c>
      <c r="AD271" s="32"/>
      <c r="AE271" s="32">
        <v>8419956.5539352726</v>
      </c>
      <c r="AF271" s="200">
        <f t="shared" si="37"/>
        <v>6.763674290614718</v>
      </c>
      <c r="AG271" s="32"/>
      <c r="AH271" s="32">
        <f t="shared" si="34"/>
        <v>6.7636742906147074</v>
      </c>
      <c r="AI271" s="35">
        <f t="shared" si="35"/>
        <v>5632.0285569434163</v>
      </c>
      <c r="AK271" s="35">
        <v>5632028.5569434166</v>
      </c>
      <c r="AL271" s="32">
        <v>4791.66</v>
      </c>
      <c r="AM271" s="37">
        <v>840.37</v>
      </c>
    </row>
    <row r="272" spans="24:39" x14ac:dyDescent="0.5">
      <c r="X272" s="38">
        <f t="shared" si="36"/>
        <v>2012</v>
      </c>
      <c r="Y272" s="36" t="s">
        <v>194</v>
      </c>
      <c r="Z272" s="31">
        <f t="shared" si="32"/>
        <v>7838.2731927499608</v>
      </c>
      <c r="AA272" s="36"/>
      <c r="AB272" s="36">
        <v>7838273.1927499603</v>
      </c>
      <c r="AC272" s="31">
        <f t="shared" si="33"/>
        <v>8422.9831547103422</v>
      </c>
      <c r="AD272" s="32"/>
      <c r="AE272" s="32">
        <v>8422983.1547103431</v>
      </c>
      <c r="AF272" s="200">
        <f t="shared" si="37"/>
        <v>6.9418393842257338</v>
      </c>
      <c r="AG272" s="32"/>
      <c r="AH272" s="32">
        <f t="shared" si="34"/>
        <v>6.9418393842257453</v>
      </c>
      <c r="AI272" s="35">
        <f t="shared" si="35"/>
        <v>5610.9705163842282</v>
      </c>
      <c r="AK272" s="35">
        <v>5610970.5163842281</v>
      </c>
      <c r="AL272" s="32">
        <v>4754.29</v>
      </c>
      <c r="AM272" s="37">
        <v>856.68</v>
      </c>
    </row>
    <row r="273" spans="24:39" x14ac:dyDescent="0.5">
      <c r="X273" s="38">
        <f t="shared" si="36"/>
        <v>2012</v>
      </c>
      <c r="Y273" s="36" t="s">
        <v>195</v>
      </c>
      <c r="Z273" s="31">
        <f t="shared" si="32"/>
        <v>7819.5301126655686</v>
      </c>
      <c r="AA273" s="36"/>
      <c r="AB273" s="36">
        <v>7819530.1126655685</v>
      </c>
      <c r="AC273" s="31">
        <f t="shared" si="33"/>
        <v>8388.3699921649495</v>
      </c>
      <c r="AD273" s="32"/>
      <c r="AE273" s="32">
        <v>8388369.992164949</v>
      </c>
      <c r="AF273" s="200">
        <f t="shared" si="37"/>
        <v>6.7812921942010052</v>
      </c>
      <c r="AG273" s="32"/>
      <c r="AH273" s="32">
        <f t="shared" si="34"/>
        <v>6.7812921942009936</v>
      </c>
      <c r="AI273" s="35">
        <f t="shared" si="35"/>
        <v>5599.7326770766413</v>
      </c>
      <c r="AK273" s="35">
        <v>5599732.6770766415</v>
      </c>
      <c r="AL273" s="32">
        <v>4740.75</v>
      </c>
      <c r="AM273" s="37">
        <v>858.98</v>
      </c>
    </row>
    <row r="274" spans="24:39" x14ac:dyDescent="0.5">
      <c r="X274" s="38">
        <f t="shared" si="36"/>
        <v>2012</v>
      </c>
      <c r="Y274" s="36" t="s">
        <v>196</v>
      </c>
      <c r="Z274" s="31">
        <f t="shared" si="32"/>
        <v>7809.4546329599771</v>
      </c>
      <c r="AA274" s="36"/>
      <c r="AB274" s="36">
        <v>7809454.6329599768</v>
      </c>
      <c r="AC274" s="31">
        <f t="shared" si="33"/>
        <v>8367.1204445428339</v>
      </c>
      <c r="AD274" s="32"/>
      <c r="AE274" s="32">
        <v>8367120.4445428336</v>
      </c>
      <c r="AF274" s="200">
        <f t="shared" si="37"/>
        <v>6.6649669414831418</v>
      </c>
      <c r="AG274" s="32"/>
      <c r="AH274" s="32">
        <f t="shared" si="34"/>
        <v>6.6649669414831418</v>
      </c>
      <c r="AI274" s="35">
        <f t="shared" si="35"/>
        <v>5587.1475948103189</v>
      </c>
      <c r="AK274" s="35">
        <v>5587147.5948103191</v>
      </c>
      <c r="AL274" s="32">
        <v>4724.7</v>
      </c>
      <c r="AM274" s="37">
        <v>862.45</v>
      </c>
    </row>
    <row r="275" spans="24:39" x14ac:dyDescent="0.5">
      <c r="X275" s="38">
        <f t="shared" si="36"/>
        <v>2012</v>
      </c>
      <c r="Y275" s="36" t="s">
        <v>197</v>
      </c>
      <c r="Z275" s="31">
        <f t="shared" si="32"/>
        <v>7809.8886925379684</v>
      </c>
      <c r="AA275" s="36"/>
      <c r="AB275" s="36">
        <v>7809888.692537968</v>
      </c>
      <c r="AC275" s="31">
        <f t="shared" si="33"/>
        <v>8356.2565957025126</v>
      </c>
      <c r="AD275" s="32"/>
      <c r="AE275" s="32">
        <v>8356256.5957025122</v>
      </c>
      <c r="AF275" s="200">
        <f t="shared" si="37"/>
        <v>6.5384289832068117</v>
      </c>
      <c r="AG275" s="32"/>
      <c r="AH275" s="32">
        <f t="shared" si="34"/>
        <v>6.5384289832068117</v>
      </c>
      <c r="AI275" s="35">
        <f t="shared" si="35"/>
        <v>5568.3825056692485</v>
      </c>
      <c r="AK275" s="35">
        <v>5568382.5056692483</v>
      </c>
      <c r="AL275" s="32">
        <v>4721.03</v>
      </c>
      <c r="AM275" s="37">
        <v>847.35</v>
      </c>
    </row>
    <row r="276" spans="24:39" x14ac:dyDescent="0.5">
      <c r="X276" s="38">
        <f t="shared" si="36"/>
        <v>2012</v>
      </c>
      <c r="Y276" s="36" t="s">
        <v>198</v>
      </c>
      <c r="Z276" s="31">
        <f t="shared" si="32"/>
        <v>7874.07516400243</v>
      </c>
      <c r="AA276" s="36"/>
      <c r="AB276" s="36">
        <v>7874075.1640024297</v>
      </c>
      <c r="AC276" s="31">
        <f t="shared" si="33"/>
        <v>8428.3482412259109</v>
      </c>
      <c r="AD276" s="32"/>
      <c r="AE276" s="32">
        <v>8428348.2412259113</v>
      </c>
      <c r="AF276" s="200">
        <f t="shared" si="37"/>
        <v>6.5762953945393887</v>
      </c>
      <c r="AG276" s="32"/>
      <c r="AH276" s="32">
        <f t="shared" si="34"/>
        <v>6.5762953945393887</v>
      </c>
      <c r="AI276" s="35">
        <f t="shared" si="35"/>
        <v>5598.5577233033955</v>
      </c>
      <c r="AK276" s="35">
        <v>5598557.7233033953</v>
      </c>
      <c r="AL276" s="32">
        <v>4742.55</v>
      </c>
      <c r="AM276" s="37">
        <v>856.01</v>
      </c>
    </row>
    <row r="277" spans="24:39" x14ac:dyDescent="0.5">
      <c r="X277" s="38">
        <f t="shared" si="36"/>
        <v>2012</v>
      </c>
      <c r="Y277" s="36" t="s">
        <v>199</v>
      </c>
      <c r="Z277" s="31">
        <f t="shared" si="32"/>
        <v>7889.4022450154062</v>
      </c>
      <c r="AA277" s="36"/>
      <c r="AB277" s="36">
        <v>7889402.245015406</v>
      </c>
      <c r="AC277" s="31">
        <f t="shared" si="33"/>
        <v>8455.4917825408065</v>
      </c>
      <c r="AD277" s="32"/>
      <c r="AE277" s="32">
        <v>8455491.7825408056</v>
      </c>
      <c r="AF277" s="200">
        <f t="shared" si="37"/>
        <v>6.6949333295348019</v>
      </c>
      <c r="AG277" s="32"/>
      <c r="AH277" s="32">
        <f t="shared" si="34"/>
        <v>6.6949333295347913</v>
      </c>
      <c r="AI277" s="35">
        <f t="shared" si="35"/>
        <v>5601.0956501841392</v>
      </c>
      <c r="AK277" s="35">
        <v>5601095.6501841396</v>
      </c>
      <c r="AL277" s="32">
        <v>4745.08</v>
      </c>
      <c r="AM277" s="37">
        <v>856.02</v>
      </c>
    </row>
    <row r="278" spans="24:39" x14ac:dyDescent="0.5">
      <c r="X278" s="38">
        <f t="shared" si="36"/>
        <v>2012</v>
      </c>
      <c r="Y278" s="36" t="s">
        <v>200</v>
      </c>
      <c r="Z278" s="31">
        <f t="shared" si="32"/>
        <v>7924.5935817771524</v>
      </c>
      <c r="AA278" s="36"/>
      <c r="AB278" s="36">
        <v>7924593.5817771526</v>
      </c>
      <c r="AC278" s="31">
        <f t="shared" si="33"/>
        <v>8462.8046022515864</v>
      </c>
      <c r="AD278" s="32"/>
      <c r="AE278" s="32">
        <v>8462804.6022515856</v>
      </c>
      <c r="AF278" s="200">
        <f t="shared" si="37"/>
        <v>6.3597240604047478</v>
      </c>
      <c r="AG278" s="32"/>
      <c r="AH278" s="32">
        <f t="shared" si="34"/>
        <v>6.3597240604047256</v>
      </c>
      <c r="AI278" s="35">
        <f t="shared" si="35"/>
        <v>5651.9968845080366</v>
      </c>
      <c r="AK278" s="35">
        <v>5651996.884508037</v>
      </c>
      <c r="AL278" s="32">
        <v>4799.43</v>
      </c>
      <c r="AM278" s="37">
        <v>852.57</v>
      </c>
    </row>
    <row r="279" spans="24:39" x14ac:dyDescent="0.5">
      <c r="X279" s="38">
        <f t="shared" si="36"/>
        <v>2012</v>
      </c>
      <c r="Y279" s="36" t="s">
        <v>201</v>
      </c>
      <c r="Z279" s="31">
        <f t="shared" si="32"/>
        <v>7952.2570881446081</v>
      </c>
      <c r="AA279" s="36"/>
      <c r="AB279" s="36">
        <v>7952257.0881446078</v>
      </c>
      <c r="AC279" s="31">
        <f t="shared" si="33"/>
        <v>8480.1150520818719</v>
      </c>
      <c r="AD279" s="32"/>
      <c r="AE279" s="32">
        <v>8480115.0520818718</v>
      </c>
      <c r="AF279" s="200">
        <f t="shared" si="37"/>
        <v>6.2246556879870907</v>
      </c>
      <c r="AG279" s="32"/>
      <c r="AH279" s="32">
        <f t="shared" si="34"/>
        <v>6.2246556879870907</v>
      </c>
      <c r="AI279" s="35">
        <f t="shared" si="35"/>
        <v>5717.7755947199648</v>
      </c>
      <c r="AK279" s="35">
        <v>5717775.594719965</v>
      </c>
      <c r="AL279" s="32">
        <v>4867.04</v>
      </c>
      <c r="AM279" s="37">
        <v>850.74</v>
      </c>
    </row>
    <row r="280" spans="24:39" x14ac:dyDescent="0.5">
      <c r="X280" s="38">
        <f t="shared" si="36"/>
        <v>2012</v>
      </c>
      <c r="Y280" s="39" t="s">
        <v>202</v>
      </c>
      <c r="Z280" s="31">
        <f t="shared" si="32"/>
        <v>7998.6297588403704</v>
      </c>
      <c r="AA280" s="39"/>
      <c r="AB280" s="39">
        <v>7998629.75884037</v>
      </c>
      <c r="AC280" s="31">
        <f t="shared" si="33"/>
        <v>8520.0163869450244</v>
      </c>
      <c r="AD280" s="32"/>
      <c r="AE280" s="32">
        <v>8520016.3869450241</v>
      </c>
      <c r="AF280" s="200">
        <f t="shared" si="37"/>
        <v>6.1195495926927972</v>
      </c>
      <c r="AG280" s="32"/>
      <c r="AH280" s="32">
        <f t="shared" si="34"/>
        <v>6.1195495926927972</v>
      </c>
      <c r="AI280" s="35">
        <f t="shared" si="35"/>
        <v>5805.6322034072791</v>
      </c>
      <c r="AK280" s="35">
        <v>5805632.2034072792</v>
      </c>
      <c r="AL280" s="32">
        <v>4959.4799999999996</v>
      </c>
      <c r="AM280" s="37">
        <v>846.15</v>
      </c>
    </row>
    <row r="281" spans="24:39" x14ac:dyDescent="0.5">
      <c r="X281" s="38">
        <f t="shared" si="36"/>
        <v>2013</v>
      </c>
      <c r="Y281" s="36" t="s">
        <v>203</v>
      </c>
      <c r="Z281" s="31">
        <f t="shared" si="32"/>
        <v>7993.29699448253</v>
      </c>
      <c r="AA281" s="36"/>
      <c r="AB281" s="36">
        <v>7993296.9944825303</v>
      </c>
      <c r="AC281" s="31">
        <f t="shared" si="33"/>
        <v>8535.7217942480329</v>
      </c>
      <c r="AD281" s="32"/>
      <c r="AE281" s="32">
        <v>8535721.7942480333</v>
      </c>
      <c r="AF281" s="200">
        <f t="shared" si="37"/>
        <v>6.3547619385981751</v>
      </c>
      <c r="AG281" s="32"/>
      <c r="AH281" s="32">
        <f t="shared" si="34"/>
        <v>6.3547619385981751</v>
      </c>
      <c r="AI281" s="35">
        <f t="shared" si="35"/>
        <v>5838.4454099249633</v>
      </c>
      <c r="AK281" s="35">
        <v>5838445.4099249635</v>
      </c>
      <c r="AL281" s="32">
        <v>4989.3500000000004</v>
      </c>
      <c r="AM281" s="37">
        <v>849.09</v>
      </c>
    </row>
    <row r="282" spans="24:39" x14ac:dyDescent="0.5">
      <c r="X282" s="38">
        <f t="shared" si="36"/>
        <v>2013</v>
      </c>
      <c r="Y282" s="36" t="s">
        <v>192</v>
      </c>
      <c r="Z282" s="31">
        <f t="shared" si="32"/>
        <v>7990.6858485859666</v>
      </c>
      <c r="AA282" s="36"/>
      <c r="AB282" s="36">
        <v>7990685.848585967</v>
      </c>
      <c r="AC282" s="31">
        <f t="shared" si="33"/>
        <v>8539.4395331519445</v>
      </c>
      <c r="AD282" s="32"/>
      <c r="AE282" s="32">
        <v>8539439.5331519451</v>
      </c>
      <c r="AF282" s="200">
        <f t="shared" si="37"/>
        <v>6.4261089083844203</v>
      </c>
      <c r="AG282" s="32"/>
      <c r="AH282" s="32">
        <f t="shared" si="34"/>
        <v>6.4261089083844203</v>
      </c>
      <c r="AI282" s="35">
        <f t="shared" si="35"/>
        <v>5811.8508720510235</v>
      </c>
      <c r="AK282" s="35">
        <v>5811850.8720510239</v>
      </c>
      <c r="AL282" s="32">
        <v>4982.16</v>
      </c>
      <c r="AM282" s="37">
        <v>829.69</v>
      </c>
    </row>
    <row r="283" spans="24:39" x14ac:dyDescent="0.5">
      <c r="X283" s="38">
        <f t="shared" si="36"/>
        <v>2013</v>
      </c>
      <c r="Y283" s="36" t="s">
        <v>193</v>
      </c>
      <c r="Z283" s="31">
        <f t="shared" si="32"/>
        <v>8019.0665484377487</v>
      </c>
      <c r="AA283" s="36"/>
      <c r="AB283" s="36">
        <v>8019066.548437749</v>
      </c>
      <c r="AC283" s="31">
        <f t="shared" si="33"/>
        <v>8580.1215587332572</v>
      </c>
      <c r="AD283" s="32"/>
      <c r="AE283" s="32">
        <v>8580121.5587332565</v>
      </c>
      <c r="AF283" s="200">
        <f t="shared" si="37"/>
        <v>6.5390100414654428</v>
      </c>
      <c r="AG283" s="32"/>
      <c r="AH283" s="32">
        <f t="shared" si="34"/>
        <v>6.5390100414654313</v>
      </c>
      <c r="AI283" s="35">
        <f t="shared" si="35"/>
        <v>5800.1190409303881</v>
      </c>
      <c r="AK283" s="35">
        <v>5800119.0409303885</v>
      </c>
      <c r="AL283" s="32">
        <v>4966.1000000000004</v>
      </c>
      <c r="AM283" s="37">
        <v>834.02</v>
      </c>
    </row>
    <row r="284" spans="24:39" x14ac:dyDescent="0.5">
      <c r="X284" s="38">
        <f t="shared" si="36"/>
        <v>2013</v>
      </c>
      <c r="Y284" s="36" t="s">
        <v>194</v>
      </c>
      <c r="Z284" s="31">
        <f t="shared" si="32"/>
        <v>8018.2693896362744</v>
      </c>
      <c r="AA284" s="36"/>
      <c r="AB284" s="36">
        <v>8018269.3896362744</v>
      </c>
      <c r="AC284" s="31">
        <f t="shared" si="33"/>
        <v>8579.4729344967363</v>
      </c>
      <c r="AD284" s="32"/>
      <c r="AE284" s="32">
        <v>8579472.9344967362</v>
      </c>
      <c r="AF284" s="200">
        <f t="shared" si="37"/>
        <v>6.5412356813196464</v>
      </c>
      <c r="AG284" s="32"/>
      <c r="AH284" s="32">
        <f t="shared" si="34"/>
        <v>6.5412356813196464</v>
      </c>
      <c r="AI284" s="35">
        <f t="shared" si="35"/>
        <v>5765.327602639275</v>
      </c>
      <c r="AK284" s="35">
        <v>5765327.6026392747</v>
      </c>
      <c r="AL284" s="32">
        <v>4940.49</v>
      </c>
      <c r="AM284" s="37">
        <v>824.84</v>
      </c>
    </row>
    <row r="285" spans="24:39" x14ac:dyDescent="0.5">
      <c r="X285" s="38">
        <f t="shared" si="36"/>
        <v>2013</v>
      </c>
      <c r="Y285" s="36" t="s">
        <v>195</v>
      </c>
      <c r="Z285" s="31">
        <f t="shared" si="32"/>
        <v>8004.245891722021</v>
      </c>
      <c r="AA285" s="36"/>
      <c r="AB285" s="36">
        <v>8004245.8917220207</v>
      </c>
      <c r="AC285" s="31">
        <f t="shared" si="33"/>
        <v>8538.8223390041312</v>
      </c>
      <c r="AD285" s="32"/>
      <c r="AE285" s="32">
        <v>8538822.339004131</v>
      </c>
      <c r="AF285" s="200">
        <f t="shared" si="37"/>
        <v>6.2605406935361652</v>
      </c>
      <c r="AG285" s="32"/>
      <c r="AH285" s="32">
        <f t="shared" si="34"/>
        <v>6.2605406935361652</v>
      </c>
      <c r="AI285" s="35">
        <f t="shared" si="35"/>
        <v>5730.3787196856583</v>
      </c>
      <c r="AK285" s="35">
        <v>5730378.7196856579</v>
      </c>
      <c r="AL285" s="32">
        <v>4895.3</v>
      </c>
      <c r="AM285" s="37">
        <v>835.08</v>
      </c>
    </row>
    <row r="286" spans="24:39" x14ac:dyDescent="0.5">
      <c r="X286" s="38">
        <f t="shared" si="36"/>
        <v>2013</v>
      </c>
      <c r="Y286" s="36" t="s">
        <v>196</v>
      </c>
      <c r="Z286" s="31">
        <f t="shared" si="32"/>
        <v>7986.8151947830293</v>
      </c>
      <c r="AA286" s="36"/>
      <c r="AB286" s="36">
        <v>7986815.1947830291</v>
      </c>
      <c r="AC286" s="31">
        <f t="shared" si="33"/>
        <v>8486.0631894059461</v>
      </c>
      <c r="AD286" s="32"/>
      <c r="AE286" s="32">
        <v>8486063.1894059461</v>
      </c>
      <c r="AF286" s="200">
        <f t="shared" si="37"/>
        <v>5.8831519808405508</v>
      </c>
      <c r="AG286" s="32"/>
      <c r="AH286" s="32">
        <f t="shared" si="34"/>
        <v>5.8831519808405508</v>
      </c>
      <c r="AI286" s="35">
        <f t="shared" si="35"/>
        <v>5710.0965416865592</v>
      </c>
      <c r="AK286" s="35">
        <v>5710096.5416865591</v>
      </c>
      <c r="AL286" s="32">
        <v>4870.21</v>
      </c>
      <c r="AM286" s="37">
        <v>839.89</v>
      </c>
    </row>
    <row r="287" spans="24:39" x14ac:dyDescent="0.5">
      <c r="X287" s="38">
        <f t="shared" si="36"/>
        <v>2013</v>
      </c>
      <c r="Y287" s="36" t="s">
        <v>197</v>
      </c>
      <c r="Z287" s="31">
        <f t="shared" si="32"/>
        <v>8008.5767775869026</v>
      </c>
      <c r="AA287" s="36"/>
      <c r="AB287" s="36">
        <v>8008576.7775869025</v>
      </c>
      <c r="AC287" s="31">
        <f t="shared" si="33"/>
        <v>8506.0950982593913</v>
      </c>
      <c r="AD287" s="32"/>
      <c r="AE287" s="32">
        <v>8506095.0982593913</v>
      </c>
      <c r="AF287" s="200">
        <f t="shared" si="37"/>
        <v>5.8489625959424867</v>
      </c>
      <c r="AG287" s="32"/>
      <c r="AH287" s="32">
        <f t="shared" si="34"/>
        <v>5.8489625959424867</v>
      </c>
      <c r="AI287" s="35">
        <f t="shared" si="35"/>
        <v>5711.9632404347212</v>
      </c>
      <c r="AK287" s="35">
        <v>5711963.2404347211</v>
      </c>
      <c r="AL287" s="32">
        <v>4858.8999999999996</v>
      </c>
      <c r="AM287" s="37">
        <v>853.06</v>
      </c>
    </row>
    <row r="288" spans="24:39" x14ac:dyDescent="0.5">
      <c r="X288" s="38">
        <f t="shared" si="36"/>
        <v>2013</v>
      </c>
      <c r="Y288" s="36" t="s">
        <v>198</v>
      </c>
      <c r="Z288" s="31">
        <f t="shared" si="32"/>
        <v>8010.8426000782974</v>
      </c>
      <c r="AA288" s="36"/>
      <c r="AB288" s="36">
        <v>8010842.6000782978</v>
      </c>
      <c r="AC288" s="31">
        <f t="shared" si="33"/>
        <v>8509.5441536533272</v>
      </c>
      <c r="AD288" s="32"/>
      <c r="AE288" s="32">
        <v>8509544.1536533274</v>
      </c>
      <c r="AF288" s="200">
        <f t="shared" si="37"/>
        <v>5.8604966913642143</v>
      </c>
      <c r="AG288" s="32"/>
      <c r="AH288" s="32">
        <f t="shared" si="34"/>
        <v>5.8604966913642027</v>
      </c>
      <c r="AI288" s="35">
        <f t="shared" si="35"/>
        <v>5701.6195827599568</v>
      </c>
      <c r="AK288" s="35">
        <v>5701619.5827599568</v>
      </c>
      <c r="AL288" s="32">
        <v>4840.25</v>
      </c>
      <c r="AM288" s="37">
        <v>861.37</v>
      </c>
    </row>
    <row r="289" spans="24:39" x14ac:dyDescent="0.5">
      <c r="X289" s="38">
        <f t="shared" ref="X289:X320" si="38">+X277+1</f>
        <v>2013</v>
      </c>
      <c r="Y289" s="36" t="s">
        <v>199</v>
      </c>
      <c r="Z289" s="31">
        <f t="shared" si="32"/>
        <v>8029.5973675453815</v>
      </c>
      <c r="AA289" s="36"/>
      <c r="AB289" s="36">
        <v>8029597.3675453812</v>
      </c>
      <c r="AC289" s="31">
        <f t="shared" si="33"/>
        <v>8537.8254667846031</v>
      </c>
      <c r="AD289" s="32"/>
      <c r="AE289" s="32">
        <v>8537825.4667846039</v>
      </c>
      <c r="AF289" s="200">
        <f t="shared" si="37"/>
        <v>5.952664425109444</v>
      </c>
      <c r="AG289" s="32"/>
      <c r="AH289" s="32">
        <f t="shared" si="34"/>
        <v>5.9526644251094556</v>
      </c>
      <c r="AI289" s="35">
        <f t="shared" si="35"/>
        <v>5720.8667081883214</v>
      </c>
      <c r="AK289" s="35">
        <v>5720866.7081883214</v>
      </c>
      <c r="AL289" s="32">
        <v>4827.3900000000003</v>
      </c>
      <c r="AM289" s="37">
        <v>893.48</v>
      </c>
    </row>
    <row r="290" spans="24:39" x14ac:dyDescent="0.5">
      <c r="X290" s="38">
        <f t="shared" si="38"/>
        <v>2013</v>
      </c>
      <c r="Y290" s="36" t="s">
        <v>200</v>
      </c>
      <c r="Z290" s="31">
        <f t="shared" si="32"/>
        <v>8067.1273969989606</v>
      </c>
      <c r="AA290" s="36"/>
      <c r="AB290" s="36">
        <v>8067127.3969989605</v>
      </c>
      <c r="AC290" s="31">
        <f t="shared" si="33"/>
        <v>8569.7279627002317</v>
      </c>
      <c r="AD290" s="32"/>
      <c r="AE290" s="32">
        <v>8569727.962700231</v>
      </c>
      <c r="AF290" s="200">
        <f t="shared" si="37"/>
        <v>5.8648368756726192</v>
      </c>
      <c r="AG290" s="32"/>
      <c r="AH290" s="32">
        <f t="shared" si="34"/>
        <v>5.8648368756726077</v>
      </c>
      <c r="AI290" s="35">
        <f t="shared" si="35"/>
        <v>5757.696880188043</v>
      </c>
      <c r="AK290" s="35">
        <v>5757696.8801880432</v>
      </c>
      <c r="AL290" s="32">
        <v>4867.93</v>
      </c>
      <c r="AM290" s="37">
        <v>889.76</v>
      </c>
    </row>
    <row r="291" spans="24:39" x14ac:dyDescent="0.5">
      <c r="X291" s="38">
        <f t="shared" si="38"/>
        <v>2013</v>
      </c>
      <c r="Y291" s="36" t="s">
        <v>201</v>
      </c>
      <c r="Z291" s="31">
        <f t="shared" si="32"/>
        <v>8149.389056275656</v>
      </c>
      <c r="AA291" s="36"/>
      <c r="AB291" s="36">
        <v>8149389.0562756564</v>
      </c>
      <c r="AC291" s="31">
        <f t="shared" si="33"/>
        <v>8649.4787333472195</v>
      </c>
      <c r="AD291" s="32"/>
      <c r="AE291" s="32">
        <v>8649478.7333472203</v>
      </c>
      <c r="AF291" s="200">
        <f t="shared" si="37"/>
        <v>5.7817319689279838</v>
      </c>
      <c r="AG291" s="32"/>
      <c r="AH291" s="32">
        <f t="shared" si="34"/>
        <v>5.7817319689279838</v>
      </c>
      <c r="AI291" s="35">
        <f t="shared" si="35"/>
        <v>5838.9677544192318</v>
      </c>
      <c r="AK291" s="35">
        <v>5838967.7544192318</v>
      </c>
      <c r="AL291" s="32">
        <v>4945.0200000000004</v>
      </c>
      <c r="AM291" s="37">
        <v>893.95</v>
      </c>
    </row>
    <row r="292" spans="24:39" x14ac:dyDescent="0.5">
      <c r="X292" s="38">
        <f t="shared" si="38"/>
        <v>2013</v>
      </c>
      <c r="Y292" s="36" t="s">
        <v>202</v>
      </c>
      <c r="Z292" s="31">
        <f t="shared" si="32"/>
        <v>8170.9606102825346</v>
      </c>
      <c r="AA292" s="36"/>
      <c r="AB292" s="36">
        <v>8170960.6102825347</v>
      </c>
      <c r="AC292" s="31">
        <f t="shared" si="33"/>
        <v>8713.9686565734391</v>
      </c>
      <c r="AD292" s="32"/>
      <c r="AE292" s="32">
        <v>8713968.656573439</v>
      </c>
      <c r="AF292" s="200">
        <f t="shared" si="37"/>
        <v>6.2314665991055946</v>
      </c>
      <c r="AG292" s="32"/>
      <c r="AH292" s="32">
        <f t="shared" si="34"/>
        <v>6.2314665991055946</v>
      </c>
      <c r="AI292" s="35">
        <f t="shared" si="35"/>
        <v>5882.9458281085899</v>
      </c>
      <c r="AK292" s="35">
        <v>5882945.8281085901</v>
      </c>
      <c r="AL292" s="32">
        <v>5012.17</v>
      </c>
      <c r="AM292" s="37">
        <v>870.78</v>
      </c>
    </row>
    <row r="293" spans="24:39" x14ac:dyDescent="0.5">
      <c r="X293" s="38">
        <f t="shared" si="38"/>
        <v>2014</v>
      </c>
      <c r="Y293" s="36" t="s">
        <v>203</v>
      </c>
      <c r="Z293" s="31">
        <f t="shared" si="32"/>
        <v>8202.8897930726071</v>
      </c>
      <c r="AA293" s="36"/>
      <c r="AB293" s="36">
        <v>8202889.7930726064</v>
      </c>
      <c r="AC293" s="31">
        <f t="shared" si="33"/>
        <v>8743.6583715240504</v>
      </c>
      <c r="AD293" s="32"/>
      <c r="AE293" s="32">
        <v>8743658.3715240508</v>
      </c>
      <c r="AF293" s="200">
        <f t="shared" si="37"/>
        <v>6.1846947292976795</v>
      </c>
      <c r="AG293" s="32"/>
      <c r="AH293" s="32">
        <f t="shared" si="34"/>
        <v>6.184694729297691</v>
      </c>
      <c r="AI293" s="35">
        <f t="shared" si="35"/>
        <v>5906.6311475488683</v>
      </c>
      <c r="AK293" s="35">
        <v>5906631.1475488683</v>
      </c>
      <c r="AL293" s="32">
        <v>5034.1099999999997</v>
      </c>
      <c r="AM293" s="37">
        <v>872.52</v>
      </c>
    </row>
    <row r="294" spans="24:39" x14ac:dyDescent="0.5">
      <c r="X294" s="38">
        <f t="shared" si="38"/>
        <v>2014</v>
      </c>
      <c r="Y294" s="36" t="s">
        <v>192</v>
      </c>
      <c r="Z294" s="31">
        <f t="shared" si="32"/>
        <v>8156.1959971115057</v>
      </c>
      <c r="AA294" s="36"/>
      <c r="AB294" s="36">
        <v>8156195.9971115058</v>
      </c>
      <c r="AC294" s="31">
        <f t="shared" si="33"/>
        <v>8722.8688081573637</v>
      </c>
      <c r="AD294" s="32"/>
      <c r="AE294" s="32">
        <v>8722868.8081573639</v>
      </c>
      <c r="AF294" s="200">
        <f t="shared" si="37"/>
        <v>6.496404147634582</v>
      </c>
      <c r="AG294" s="32"/>
      <c r="AH294" s="32">
        <f t="shared" si="34"/>
        <v>6.496404147634582</v>
      </c>
      <c r="AI294" s="35">
        <f t="shared" si="35"/>
        <v>5849.9954568099301</v>
      </c>
      <c r="AK294" s="35">
        <v>5849995.4568099305</v>
      </c>
      <c r="AL294" s="32">
        <v>4983.57</v>
      </c>
      <c r="AM294" s="37">
        <v>866.43</v>
      </c>
    </row>
    <row r="295" spans="24:39" x14ac:dyDescent="0.5">
      <c r="X295" s="38">
        <f t="shared" si="38"/>
        <v>2014</v>
      </c>
      <c r="Y295" s="36" t="s">
        <v>193</v>
      </c>
      <c r="Z295" s="31">
        <f t="shared" si="32"/>
        <v>8181.3091599605059</v>
      </c>
      <c r="AA295" s="36"/>
      <c r="AB295" s="36">
        <v>8181309.1599605056</v>
      </c>
      <c r="AC295" s="31">
        <f t="shared" si="33"/>
        <v>8716.8875590587704</v>
      </c>
      <c r="AD295" s="32"/>
      <c r="AE295" s="32">
        <v>8716887.5590587705</v>
      </c>
      <c r="AF295" s="200">
        <f t="shared" si="37"/>
        <v>6.1441471565350181</v>
      </c>
      <c r="AG295" s="32"/>
      <c r="AH295" s="32">
        <f t="shared" si="34"/>
        <v>6.1441471565350287</v>
      </c>
      <c r="AI295" s="35">
        <f t="shared" si="35"/>
        <v>5826.7071904324757</v>
      </c>
      <c r="AK295" s="35">
        <v>5826707.1904324759</v>
      </c>
      <c r="AL295" s="32">
        <v>4941.97</v>
      </c>
      <c r="AM295" s="37">
        <v>884.73</v>
      </c>
    </row>
    <row r="296" spans="24:39" x14ac:dyDescent="0.5">
      <c r="X296" s="38">
        <f t="shared" si="38"/>
        <v>2014</v>
      </c>
      <c r="Y296" s="36" t="s">
        <v>194</v>
      </c>
      <c r="Z296" s="31">
        <f t="shared" si="32"/>
        <v>8155.9710294213201</v>
      </c>
      <c r="AA296" s="36"/>
      <c r="AB296" s="36">
        <v>8155971.0294213202</v>
      </c>
      <c r="AC296" s="31">
        <f t="shared" si="33"/>
        <v>8706.597402537278</v>
      </c>
      <c r="AD296" s="32"/>
      <c r="AE296" s="32">
        <v>8706597.4025372788</v>
      </c>
      <c r="AF296" s="200">
        <f t="shared" si="37"/>
        <v>6.3242429580526398</v>
      </c>
      <c r="AG296" s="32"/>
      <c r="AH296" s="32">
        <f t="shared" si="34"/>
        <v>6.3242429580526505</v>
      </c>
      <c r="AI296" s="35">
        <f t="shared" si="35"/>
        <v>5774.825451820464</v>
      </c>
      <c r="AK296" s="35">
        <v>5774825.4518204639</v>
      </c>
      <c r="AL296" s="32">
        <v>4879.62</v>
      </c>
      <c r="AM296" s="37">
        <v>895.2</v>
      </c>
    </row>
    <row r="297" spans="24:39" x14ac:dyDescent="0.5">
      <c r="X297" s="38">
        <f t="shared" si="38"/>
        <v>2014</v>
      </c>
      <c r="Y297" s="36" t="s">
        <v>195</v>
      </c>
      <c r="Z297" s="31">
        <f t="shared" si="32"/>
        <v>8120.4365313272237</v>
      </c>
      <c r="AA297" s="36"/>
      <c r="AB297" s="36">
        <v>8120436.5313272234</v>
      </c>
      <c r="AC297" s="31">
        <f t="shared" si="33"/>
        <v>8686.615530466268</v>
      </c>
      <c r="AD297" s="32"/>
      <c r="AE297" s="32">
        <v>8686615.5304662678</v>
      </c>
      <c r="AF297" s="200">
        <f t="shared" si="37"/>
        <v>6.517831912248262</v>
      </c>
      <c r="AG297" s="32"/>
      <c r="AH297" s="32">
        <f t="shared" si="34"/>
        <v>6.517831912248262</v>
      </c>
      <c r="AI297" s="35">
        <f t="shared" si="35"/>
        <v>5743.4063724052776</v>
      </c>
      <c r="AK297" s="35">
        <v>5743406.3724052776</v>
      </c>
      <c r="AL297" s="32">
        <v>4837.05</v>
      </c>
      <c r="AM297" s="37">
        <v>906.36</v>
      </c>
    </row>
    <row r="298" spans="24:39" x14ac:dyDescent="0.5">
      <c r="X298" s="38">
        <f t="shared" si="38"/>
        <v>2014</v>
      </c>
      <c r="Y298" s="36" t="s">
        <v>196</v>
      </c>
      <c r="Z298" s="31">
        <f t="shared" si="32"/>
        <v>8084.9925288596432</v>
      </c>
      <c r="AA298" s="36"/>
      <c r="AB298" s="36">
        <v>8084992.5288596433</v>
      </c>
      <c r="AC298" s="31">
        <f t="shared" si="33"/>
        <v>8655.7641609921047</v>
      </c>
      <c r="AD298" s="32"/>
      <c r="AE298" s="32">
        <v>8655764.1609921046</v>
      </c>
      <c r="AF298" s="200">
        <f t="shared" si="37"/>
        <v>6.5941218073464754</v>
      </c>
      <c r="AG298" s="32"/>
      <c r="AH298" s="32">
        <f t="shared" si="34"/>
        <v>6.5941218073464754</v>
      </c>
      <c r="AI298" s="35">
        <f t="shared" si="35"/>
        <v>5731.1866353544574</v>
      </c>
      <c r="AK298" s="35">
        <v>5731186.6353544574</v>
      </c>
      <c r="AL298" s="32">
        <v>4814.88</v>
      </c>
      <c r="AM298" s="37">
        <v>916.3</v>
      </c>
    </row>
    <row r="299" spans="24:39" x14ac:dyDescent="0.5">
      <c r="X299" s="38">
        <f t="shared" si="38"/>
        <v>2014</v>
      </c>
      <c r="Y299" s="36" t="s">
        <v>197</v>
      </c>
      <c r="Z299" s="31">
        <f t="shared" si="32"/>
        <v>8044.5489513190914</v>
      </c>
      <c r="AA299" s="36"/>
      <c r="AB299" s="36">
        <v>8044548.951319091</v>
      </c>
      <c r="AC299" s="31">
        <f t="shared" si="33"/>
        <v>8633.9431613072302</v>
      </c>
      <c r="AD299" s="32"/>
      <c r="AE299" s="32">
        <v>8633943.1613072306</v>
      </c>
      <c r="AF299" s="200">
        <f t="shared" si="37"/>
        <v>6.8264777631325213</v>
      </c>
      <c r="AG299" s="32"/>
      <c r="AH299" s="32">
        <f t="shared" si="34"/>
        <v>6.8264777631325213</v>
      </c>
      <c r="AI299" s="35">
        <f t="shared" si="35"/>
        <v>5719.8111619734709</v>
      </c>
      <c r="AK299" s="35">
        <v>5719811.1619734708</v>
      </c>
      <c r="AL299" s="32">
        <v>4796.6000000000004</v>
      </c>
      <c r="AM299" s="37">
        <v>923.21</v>
      </c>
    </row>
    <row r="300" spans="24:39" x14ac:dyDescent="0.5">
      <c r="X300" s="38">
        <f t="shared" si="38"/>
        <v>2014</v>
      </c>
      <c r="Y300" s="36" t="s">
        <v>198</v>
      </c>
      <c r="Z300" s="31">
        <f t="shared" si="32"/>
        <v>8088.7213955562884</v>
      </c>
      <c r="AA300" s="36"/>
      <c r="AB300" s="36">
        <v>8088721.3955562888</v>
      </c>
      <c r="AC300" s="31">
        <f t="shared" si="33"/>
        <v>8675.2135379747488</v>
      </c>
      <c r="AD300" s="32"/>
      <c r="AE300" s="32">
        <v>8675213.5379747488</v>
      </c>
      <c r="AF300" s="200">
        <f t="shared" si="37"/>
        <v>6.760549925960424</v>
      </c>
      <c r="AG300" s="32"/>
      <c r="AH300" s="32">
        <f t="shared" si="34"/>
        <v>6.7605499259604134</v>
      </c>
      <c r="AI300" s="35">
        <f t="shared" si="35"/>
        <v>5725.2580530659434</v>
      </c>
      <c r="AK300" s="35">
        <v>5725258.0530659435</v>
      </c>
      <c r="AL300" s="32">
        <v>4797.3500000000004</v>
      </c>
      <c r="AM300" s="37">
        <v>927.91</v>
      </c>
    </row>
    <row r="301" spans="24:39" x14ac:dyDescent="0.5">
      <c r="X301" s="38">
        <f t="shared" si="38"/>
        <v>2014</v>
      </c>
      <c r="Y301" s="36" t="s">
        <v>199</v>
      </c>
      <c r="Z301" s="31">
        <f t="shared" si="32"/>
        <v>8137.9466656458872</v>
      </c>
      <c r="AA301" s="36"/>
      <c r="AB301" s="36">
        <v>8137946.6656458871</v>
      </c>
      <c r="AC301" s="31">
        <f t="shared" si="33"/>
        <v>8709.6172204816612</v>
      </c>
      <c r="AD301" s="32"/>
      <c r="AE301" s="32">
        <v>8709617.2204816621</v>
      </c>
      <c r="AF301" s="200">
        <f t="shared" si="37"/>
        <v>6.5636702551224113</v>
      </c>
      <c r="AG301" s="32"/>
      <c r="AH301" s="32">
        <f t="shared" si="34"/>
        <v>6.5636702551224229</v>
      </c>
      <c r="AI301" s="35">
        <f t="shared" si="35"/>
        <v>5745.8015206357941</v>
      </c>
      <c r="AK301" s="35">
        <v>5745801.5206357939</v>
      </c>
      <c r="AL301" s="32">
        <v>4810.75</v>
      </c>
      <c r="AM301" s="37">
        <v>935.06</v>
      </c>
    </row>
    <row r="302" spans="24:39" x14ac:dyDescent="0.5">
      <c r="X302" s="38">
        <f t="shared" si="38"/>
        <v>2014</v>
      </c>
      <c r="Y302" s="36" t="s">
        <v>200</v>
      </c>
      <c r="Z302" s="31">
        <f t="shared" si="32"/>
        <v>8207.6918397435165</v>
      </c>
      <c r="AA302" s="36"/>
      <c r="AB302" s="36">
        <v>8207691.8397435173</v>
      </c>
      <c r="AC302" s="31">
        <f t="shared" si="33"/>
        <v>8751.5917128902329</v>
      </c>
      <c r="AD302" s="32"/>
      <c r="AE302" s="32">
        <v>8751591.712890232</v>
      </c>
      <c r="AF302" s="200">
        <f t="shared" si="37"/>
        <v>6.2148680033325299</v>
      </c>
      <c r="AG302" s="32"/>
      <c r="AH302" s="32">
        <f t="shared" si="34"/>
        <v>6.2148680033325077</v>
      </c>
      <c r="AI302" s="35">
        <f t="shared" si="35"/>
        <v>5799.1904812372404</v>
      </c>
      <c r="AK302" s="35">
        <v>5799190.4812372401</v>
      </c>
      <c r="AL302" s="32">
        <v>4876.41</v>
      </c>
      <c r="AM302" s="37">
        <v>922.78</v>
      </c>
    </row>
    <row r="303" spans="24:39" x14ac:dyDescent="0.5">
      <c r="X303" s="38">
        <f t="shared" si="38"/>
        <v>2014</v>
      </c>
      <c r="Y303" s="36" t="s">
        <v>201</v>
      </c>
      <c r="Z303" s="31">
        <f t="shared" si="32"/>
        <v>8249.6203995932246</v>
      </c>
      <c r="AA303" s="36"/>
      <c r="AB303" s="36">
        <v>8249620.3995932247</v>
      </c>
      <c r="AC303" s="31">
        <f t="shared" si="33"/>
        <v>8795.429279167116</v>
      </c>
      <c r="AD303" s="32"/>
      <c r="AE303" s="32">
        <v>8795429.2791671157</v>
      </c>
      <c r="AF303" s="200">
        <f t="shared" si="37"/>
        <v>6.2055968190966704</v>
      </c>
      <c r="AG303" s="32"/>
      <c r="AH303" s="32">
        <f t="shared" si="34"/>
        <v>6.2055968190966588</v>
      </c>
      <c r="AI303" s="35">
        <f t="shared" si="35"/>
        <v>5901.3698305669868</v>
      </c>
      <c r="AK303" s="35">
        <v>5901369.8305669865</v>
      </c>
      <c r="AL303" s="32">
        <v>4961.62</v>
      </c>
      <c r="AM303" s="37">
        <v>939.75</v>
      </c>
    </row>
    <row r="304" spans="24:39" x14ac:dyDescent="0.5">
      <c r="X304" s="38">
        <f t="shared" si="38"/>
        <v>2014</v>
      </c>
      <c r="Y304" s="39" t="s">
        <v>202</v>
      </c>
      <c r="Z304" s="31">
        <f t="shared" si="32"/>
        <v>8259.1579295985484</v>
      </c>
      <c r="AA304" s="39"/>
      <c r="AB304" s="39">
        <v>8259157.9295985484</v>
      </c>
      <c r="AC304" s="31">
        <f t="shared" si="33"/>
        <v>8807.5786605289504</v>
      </c>
      <c r="AD304" s="32"/>
      <c r="AE304" s="32">
        <v>8807578.6605289504</v>
      </c>
      <c r="AF304" s="200">
        <f t="shared" si="37"/>
        <v>6.2266912629249882</v>
      </c>
      <c r="AG304" s="32"/>
      <c r="AH304" s="32">
        <f t="shared" si="34"/>
        <v>6.2266912629249882</v>
      </c>
      <c r="AI304" s="35">
        <f t="shared" si="35"/>
        <v>5965.842357000487</v>
      </c>
      <c r="AK304" s="35">
        <v>5965842.3570004869</v>
      </c>
      <c r="AL304" s="32">
        <v>5022.21</v>
      </c>
      <c r="AM304" s="37">
        <v>943.64</v>
      </c>
    </row>
    <row r="305" spans="24:39" x14ac:dyDescent="0.5">
      <c r="X305" s="38">
        <f t="shared" si="38"/>
        <v>2015</v>
      </c>
      <c r="Y305" s="36" t="s">
        <v>203</v>
      </c>
      <c r="Z305" s="31">
        <f t="shared" si="32"/>
        <v>8263.0910774201111</v>
      </c>
      <c r="AA305" s="36"/>
      <c r="AB305" s="36">
        <v>8263091.0774201117</v>
      </c>
      <c r="AC305" s="31">
        <f t="shared" si="33"/>
        <v>8810.699146001969</v>
      </c>
      <c r="AD305" s="32"/>
      <c r="AE305" s="32">
        <v>8810699.1460019685</v>
      </c>
      <c r="AF305" s="200">
        <f t="shared" si="37"/>
        <v>6.2152623703006116</v>
      </c>
      <c r="AG305" s="32"/>
      <c r="AH305" s="32">
        <f t="shared" si="34"/>
        <v>6.2152623703006</v>
      </c>
      <c r="AI305" s="35">
        <f t="shared" si="35"/>
        <v>5996.1956077583109</v>
      </c>
      <c r="AK305" s="35">
        <v>5996195.6077583106</v>
      </c>
      <c r="AL305" s="32">
        <v>5042.68</v>
      </c>
      <c r="AM305" s="37">
        <v>953.52</v>
      </c>
    </row>
    <row r="306" spans="24:39" x14ac:dyDescent="0.5">
      <c r="X306" s="38">
        <f t="shared" si="38"/>
        <v>2015</v>
      </c>
      <c r="Y306" s="36" t="s">
        <v>192</v>
      </c>
      <c r="Z306" s="31">
        <f t="shared" si="32"/>
        <v>8232.200162684554</v>
      </c>
      <c r="AA306" s="36"/>
      <c r="AB306" s="36">
        <v>8232200.1626845533</v>
      </c>
      <c r="AC306" s="31">
        <f t="shared" si="33"/>
        <v>8779.0343054458735</v>
      </c>
      <c r="AD306" s="32"/>
      <c r="AE306" s="32">
        <v>8779034.3054458741</v>
      </c>
      <c r="AF306" s="200">
        <f t="shared" si="37"/>
        <v>6.2288644027977398</v>
      </c>
      <c r="AG306" s="32"/>
      <c r="AH306" s="32">
        <f t="shared" si="34"/>
        <v>6.2288644027977513</v>
      </c>
      <c r="AI306" s="35">
        <f t="shared" si="35"/>
        <v>5972.0282254419299</v>
      </c>
      <c r="AK306" s="35">
        <v>5972028.2254419299</v>
      </c>
      <c r="AL306" s="32">
        <v>5018.17</v>
      </c>
      <c r="AM306" s="37">
        <v>953.86</v>
      </c>
    </row>
    <row r="307" spans="24:39" x14ac:dyDescent="0.5">
      <c r="X307" s="38">
        <f t="shared" si="38"/>
        <v>2015</v>
      </c>
      <c r="Y307" s="36" t="s">
        <v>193</v>
      </c>
      <c r="Z307" s="31">
        <f t="shared" si="32"/>
        <v>8230.2552125792754</v>
      </c>
      <c r="AA307" s="36"/>
      <c r="AB307" s="36">
        <v>8230255.2125792746</v>
      </c>
      <c r="AC307" s="31">
        <f t="shared" si="33"/>
        <v>8788.8613056307731</v>
      </c>
      <c r="AD307" s="32"/>
      <c r="AE307" s="32">
        <v>8788861.3056307733</v>
      </c>
      <c r="AF307" s="200">
        <f t="shared" si="37"/>
        <v>6.355841486468961</v>
      </c>
      <c r="AG307" s="32"/>
      <c r="AH307" s="32">
        <f t="shared" si="34"/>
        <v>6.3558414864689716</v>
      </c>
      <c r="AI307" s="35">
        <f t="shared" si="35"/>
        <v>5918.9365252159369</v>
      </c>
      <c r="AK307" s="35">
        <v>5918936.5252159368</v>
      </c>
      <c r="AL307" s="32">
        <v>4984.4799999999996</v>
      </c>
      <c r="AM307" s="37">
        <v>934.46</v>
      </c>
    </row>
    <row r="308" spans="24:39" x14ac:dyDescent="0.5">
      <c r="X308" s="38">
        <f t="shared" si="38"/>
        <v>2015</v>
      </c>
      <c r="Y308" s="36" t="s">
        <v>194</v>
      </c>
      <c r="Z308" s="31">
        <f t="shared" si="32"/>
        <v>8211.7940889833408</v>
      </c>
      <c r="AA308" s="36"/>
      <c r="AB308" s="36">
        <v>8211794.0889833402</v>
      </c>
      <c r="AC308" s="31">
        <f t="shared" si="33"/>
        <v>8806.3559974232012</v>
      </c>
      <c r="AD308" s="32"/>
      <c r="AE308" s="32">
        <v>8806355.9974232018</v>
      </c>
      <c r="AF308" s="200">
        <f t="shared" si="37"/>
        <v>6.751508894414826</v>
      </c>
      <c r="AG308" s="32"/>
      <c r="AH308" s="32">
        <f t="shared" si="34"/>
        <v>6.7515088944148367</v>
      </c>
      <c r="AI308" s="35">
        <f t="shared" si="35"/>
        <v>5876.6687507506276</v>
      </c>
      <c r="AK308" s="35">
        <v>5876668.7507506274</v>
      </c>
      <c r="AL308" s="32">
        <v>4950.76</v>
      </c>
      <c r="AM308" s="37">
        <v>925.91</v>
      </c>
    </row>
    <row r="309" spans="24:39" x14ac:dyDescent="0.5">
      <c r="X309" s="38">
        <f t="shared" si="38"/>
        <v>2015</v>
      </c>
      <c r="Y309" s="36" t="s">
        <v>195</v>
      </c>
      <c r="Z309" s="31">
        <f t="shared" si="32"/>
        <v>8215.6134511849123</v>
      </c>
      <c r="AA309" s="36"/>
      <c r="AB309" s="36">
        <v>8215613.4511849117</v>
      </c>
      <c r="AC309" s="31">
        <f t="shared" si="33"/>
        <v>8802.7785012298755</v>
      </c>
      <c r="AD309" s="32"/>
      <c r="AE309" s="32">
        <v>8802778.5012298748</v>
      </c>
      <c r="AF309" s="200">
        <f t="shared" si="37"/>
        <v>6.6702240657643186</v>
      </c>
      <c r="AG309" s="32"/>
      <c r="AH309" s="32">
        <f t="shared" si="34"/>
        <v>6.6702240657643186</v>
      </c>
      <c r="AI309" s="35">
        <f t="shared" si="35"/>
        <v>5858.4015583691316</v>
      </c>
      <c r="AK309" s="35">
        <v>5858401.5583691318</v>
      </c>
      <c r="AL309" s="32">
        <v>4918.3999999999996</v>
      </c>
      <c r="AM309" s="37">
        <v>940</v>
      </c>
    </row>
    <row r="310" spans="24:39" x14ac:dyDescent="0.5">
      <c r="X310" s="38">
        <f t="shared" si="38"/>
        <v>2015</v>
      </c>
      <c r="Y310" s="36" t="s">
        <v>196</v>
      </c>
      <c r="Z310" s="31">
        <f t="shared" ref="Z310:Z373" si="39">+AB310/1000</f>
        <v>8220.826144195129</v>
      </c>
      <c r="AA310" s="36"/>
      <c r="AB310" s="36">
        <v>8220826.1441951292</v>
      </c>
      <c r="AC310" s="31">
        <f t="shared" ref="AC310:AC373" si="40">+AE310/1000</f>
        <v>8810.3822194138447</v>
      </c>
      <c r="AD310" s="32"/>
      <c r="AE310" s="32">
        <v>8810382.2194138449</v>
      </c>
      <c r="AF310" s="200">
        <f t="shared" si="37"/>
        <v>6.6916061135193221</v>
      </c>
      <c r="AG310" s="32"/>
      <c r="AH310" s="32">
        <f t="shared" si="34"/>
        <v>6.6916061135193221</v>
      </c>
      <c r="AI310" s="35">
        <f t="shared" si="35"/>
        <v>5854.4530799567292</v>
      </c>
      <c r="AK310" s="35">
        <v>5854453.079956729</v>
      </c>
      <c r="AL310" s="32">
        <v>4919.67</v>
      </c>
      <c r="AM310" s="37">
        <v>934.79</v>
      </c>
    </row>
    <row r="311" spans="24:39" x14ac:dyDescent="0.5">
      <c r="X311" s="38">
        <f t="shared" si="38"/>
        <v>2015</v>
      </c>
      <c r="Y311" s="36" t="s">
        <v>197</v>
      </c>
      <c r="Z311" s="31">
        <f t="shared" si="39"/>
        <v>8250.0612020428234</v>
      </c>
      <c r="AA311" s="36"/>
      <c r="AB311" s="36">
        <v>8250061.2020428237</v>
      </c>
      <c r="AC311" s="31">
        <f t="shared" si="40"/>
        <v>8829.1192253721147</v>
      </c>
      <c r="AD311" s="32"/>
      <c r="AE311" s="32">
        <v>8829119.2253721152</v>
      </c>
      <c r="AF311" s="200">
        <f t="shared" si="37"/>
        <v>6.5585027061958794</v>
      </c>
      <c r="AG311" s="32"/>
      <c r="AH311" s="32">
        <f t="shared" ref="AH311:AH374" si="41">+(1-AB311/AE311)*100</f>
        <v>6.55850270619589</v>
      </c>
      <c r="AI311" s="35">
        <f t="shared" ref="AI311:AI374" si="42">+AK311/1000</f>
        <v>5860.6782752278923</v>
      </c>
      <c r="AK311" s="35">
        <v>5860678.2752278922</v>
      </c>
      <c r="AL311" s="32">
        <v>4910.57</v>
      </c>
      <c r="AM311" s="37">
        <v>950.11</v>
      </c>
    </row>
    <row r="312" spans="24:39" x14ac:dyDescent="0.5">
      <c r="X312" s="38">
        <f t="shared" si="38"/>
        <v>2015</v>
      </c>
      <c r="Y312" s="36" t="s">
        <v>198</v>
      </c>
      <c r="Z312" s="31">
        <f t="shared" si="39"/>
        <v>8302.038516664441</v>
      </c>
      <c r="AA312" s="36"/>
      <c r="AB312" s="36">
        <v>8302038.5166644417</v>
      </c>
      <c r="AC312" s="31">
        <f t="shared" si="40"/>
        <v>8883.3659597865717</v>
      </c>
      <c r="AD312" s="32"/>
      <c r="AE312" s="32">
        <v>8883365.9597865716</v>
      </c>
      <c r="AF312" s="200">
        <f t="shared" si="37"/>
        <v>6.5439997153522338</v>
      </c>
      <c r="AG312" s="32"/>
      <c r="AH312" s="32">
        <f t="shared" si="41"/>
        <v>6.5439997153522222</v>
      </c>
      <c r="AI312" s="35">
        <f t="shared" si="42"/>
        <v>5893.0023400145437</v>
      </c>
      <c r="AK312" s="35">
        <v>5893002.3400145434</v>
      </c>
      <c r="AL312" s="32">
        <v>4943.07</v>
      </c>
      <c r="AM312" s="37">
        <v>949.93</v>
      </c>
    </row>
    <row r="313" spans="24:39" x14ac:dyDescent="0.5">
      <c r="X313" s="38">
        <f t="shared" si="38"/>
        <v>2015</v>
      </c>
      <c r="Y313" s="36" t="s">
        <v>199</v>
      </c>
      <c r="Z313" s="31">
        <f t="shared" si="39"/>
        <v>8312.0694011890409</v>
      </c>
      <c r="AA313" s="36"/>
      <c r="AB313" s="36">
        <v>8312069.4011890404</v>
      </c>
      <c r="AC313" s="31">
        <f t="shared" si="40"/>
        <v>8884.7102046404616</v>
      </c>
      <c r="AD313" s="32"/>
      <c r="AE313" s="32">
        <v>8884710.2046404611</v>
      </c>
      <c r="AF313" s="200">
        <f t="shared" si="37"/>
        <v>6.4452389584111813</v>
      </c>
      <c r="AG313" s="32"/>
      <c r="AH313" s="32">
        <f t="shared" si="41"/>
        <v>6.4452389584111813</v>
      </c>
      <c r="AI313" s="35">
        <f t="shared" si="42"/>
        <v>5898.4261387715787</v>
      </c>
      <c r="AK313" s="35">
        <v>5898426.1387715787</v>
      </c>
      <c r="AL313" s="32">
        <v>4937.9799999999996</v>
      </c>
      <c r="AM313" s="37">
        <v>960.45</v>
      </c>
    </row>
    <row r="314" spans="24:39" x14ac:dyDescent="0.5">
      <c r="X314" s="38">
        <f t="shared" si="38"/>
        <v>2015</v>
      </c>
      <c r="Y314" s="36" t="s">
        <v>200</v>
      </c>
      <c r="Z314" s="31">
        <f t="shared" si="39"/>
        <v>8359.2915682528073</v>
      </c>
      <c r="AA314" s="36"/>
      <c r="AB314" s="36">
        <v>8359291.5682528075</v>
      </c>
      <c r="AC314" s="31">
        <f t="shared" si="40"/>
        <v>8909.433282326474</v>
      </c>
      <c r="AD314" s="32"/>
      <c r="AE314" s="32">
        <v>8909433.2823264748</v>
      </c>
      <c r="AF314" s="200">
        <f t="shared" si="37"/>
        <v>6.174822759658305</v>
      </c>
      <c r="AG314" s="32"/>
      <c r="AH314" s="32">
        <f t="shared" si="41"/>
        <v>6.174822759658305</v>
      </c>
      <c r="AI314" s="35">
        <f t="shared" si="42"/>
        <v>5926.635181617472</v>
      </c>
      <c r="AK314" s="35">
        <v>5926635.1816174723</v>
      </c>
      <c r="AL314" s="32">
        <v>4980.01</v>
      </c>
      <c r="AM314" s="37">
        <v>946.62</v>
      </c>
    </row>
    <row r="315" spans="24:39" x14ac:dyDescent="0.5">
      <c r="X315" s="38">
        <f t="shared" si="38"/>
        <v>2015</v>
      </c>
      <c r="Y315" s="36" t="s">
        <v>201</v>
      </c>
      <c r="Z315" s="31">
        <f t="shared" si="39"/>
        <v>8428.4698548729721</v>
      </c>
      <c r="AA315" s="36"/>
      <c r="AB315" s="36">
        <v>8428469.8548729718</v>
      </c>
      <c r="AC315" s="31">
        <f t="shared" si="40"/>
        <v>8954.1138764515563</v>
      </c>
      <c r="AD315" s="32"/>
      <c r="AE315" s="32">
        <v>8954113.8764515556</v>
      </c>
      <c r="AF315" s="200">
        <f t="shared" si="37"/>
        <v>5.8704192154734214</v>
      </c>
      <c r="AG315" s="32"/>
      <c r="AH315" s="32">
        <f t="shared" si="41"/>
        <v>5.8704192154734214</v>
      </c>
      <c r="AI315" s="35">
        <f t="shared" si="42"/>
        <v>6010.6853789903735</v>
      </c>
      <c r="AK315" s="35">
        <v>6010685.3789903736</v>
      </c>
      <c r="AL315" s="32">
        <v>5088.7700000000004</v>
      </c>
      <c r="AM315" s="37">
        <v>921.91</v>
      </c>
    </row>
    <row r="316" spans="24:39" x14ac:dyDescent="0.5">
      <c r="X316" s="38">
        <f t="shared" si="38"/>
        <v>2015</v>
      </c>
      <c r="Y316" s="36" t="s">
        <v>202</v>
      </c>
      <c r="Z316" s="31">
        <f t="shared" si="39"/>
        <v>8452.0669889961191</v>
      </c>
      <c r="AA316" s="36"/>
      <c r="AB316" s="36">
        <v>8452066.9889961183</v>
      </c>
      <c r="AC316" s="31">
        <f t="shared" si="40"/>
        <v>8983.6699048439368</v>
      </c>
      <c r="AD316" s="32"/>
      <c r="AE316" s="32">
        <v>8983669.9048439376</v>
      </c>
      <c r="AF316" s="200">
        <f t="shared" si="37"/>
        <v>5.9174359863910508</v>
      </c>
      <c r="AG316" s="32"/>
      <c r="AH316" s="32">
        <f t="shared" si="41"/>
        <v>5.9174359863910624</v>
      </c>
      <c r="AI316" s="35">
        <f t="shared" si="42"/>
        <v>6058.821115923306</v>
      </c>
      <c r="AK316" s="35">
        <v>6058821.115923306</v>
      </c>
      <c r="AL316" s="32">
        <v>5143.24</v>
      </c>
      <c r="AM316" s="37">
        <v>915.58</v>
      </c>
    </row>
    <row r="317" spans="24:39" x14ac:dyDescent="0.5">
      <c r="X317" s="38">
        <f t="shared" si="38"/>
        <v>2016</v>
      </c>
      <c r="Y317" s="36" t="s">
        <v>203</v>
      </c>
      <c r="Z317" s="31">
        <f t="shared" si="39"/>
        <v>8417.1249622887099</v>
      </c>
      <c r="AA317" s="36"/>
      <c r="AB317" s="36">
        <v>8417124.9622887094</v>
      </c>
      <c r="AC317" s="31">
        <f t="shared" si="40"/>
        <v>8958.7878901481708</v>
      </c>
      <c r="AD317" s="32"/>
      <c r="AE317" s="32">
        <v>8958787.8901481703</v>
      </c>
      <c r="AF317" s="200">
        <f t="shared" si="37"/>
        <v>6.0461631026572089</v>
      </c>
      <c r="AG317" s="32"/>
      <c r="AH317" s="32">
        <f t="shared" si="41"/>
        <v>6.0461631026572089</v>
      </c>
      <c r="AI317" s="35">
        <f t="shared" si="42"/>
        <v>6084.1566101330955</v>
      </c>
      <c r="AK317" s="35">
        <v>6084156.6101330956</v>
      </c>
      <c r="AL317" s="32">
        <v>5188.76</v>
      </c>
      <c r="AM317" s="37">
        <v>895.41</v>
      </c>
    </row>
    <row r="318" spans="24:39" x14ac:dyDescent="0.5">
      <c r="X318" s="38">
        <f t="shared" si="38"/>
        <v>2016</v>
      </c>
      <c r="Y318" s="36" t="s">
        <v>192</v>
      </c>
      <c r="Z318" s="31">
        <f t="shared" si="39"/>
        <v>8360.5716750241299</v>
      </c>
      <c r="AA318" s="36"/>
      <c r="AB318" s="36">
        <v>8360571.6750241304</v>
      </c>
      <c r="AC318" s="31">
        <f t="shared" si="40"/>
        <v>8940.8793666352412</v>
      </c>
      <c r="AD318" s="32"/>
      <c r="AE318" s="32">
        <v>8940879.3666352406</v>
      </c>
      <c r="AF318" s="200">
        <f t="shared" si="37"/>
        <v>6.4904990640702547</v>
      </c>
      <c r="AG318" s="32"/>
      <c r="AH318" s="32">
        <f t="shared" si="41"/>
        <v>6.4904990640702431</v>
      </c>
      <c r="AI318" s="35">
        <f t="shared" si="42"/>
        <v>5999.3566916100363</v>
      </c>
      <c r="AK318" s="35">
        <v>5999356.6916100364</v>
      </c>
      <c r="AL318" s="32">
        <v>5107.51</v>
      </c>
      <c r="AM318" s="37">
        <v>891.85</v>
      </c>
    </row>
    <row r="319" spans="24:39" x14ac:dyDescent="0.5">
      <c r="X319" s="38">
        <f t="shared" si="38"/>
        <v>2016</v>
      </c>
      <c r="Y319" s="36" t="s">
        <v>193</v>
      </c>
      <c r="Z319" s="31">
        <f t="shared" si="39"/>
        <v>8376.229156757192</v>
      </c>
      <c r="AA319" s="36"/>
      <c r="AB319" s="36">
        <v>8376229.1567571927</v>
      </c>
      <c r="AC319" s="31">
        <f t="shared" si="40"/>
        <v>8968.6262755171065</v>
      </c>
      <c r="AD319" s="32"/>
      <c r="AE319" s="32">
        <v>8968626.2755171061</v>
      </c>
      <c r="AF319" s="200">
        <f t="shared" si="37"/>
        <v>6.6052157884765705</v>
      </c>
      <c r="AG319" s="32"/>
      <c r="AH319" s="32">
        <f t="shared" si="41"/>
        <v>6.6052157884765599</v>
      </c>
      <c r="AI319" s="35">
        <f t="shared" si="42"/>
        <v>5978.7158140536685</v>
      </c>
      <c r="AK319" s="35">
        <v>5978715.8140536686</v>
      </c>
      <c r="AL319" s="32">
        <v>5084.43</v>
      </c>
      <c r="AM319" s="37">
        <v>894.29</v>
      </c>
    </row>
    <row r="320" spans="24:39" x14ac:dyDescent="0.5">
      <c r="X320" s="38">
        <f t="shared" si="38"/>
        <v>2016</v>
      </c>
      <c r="Y320" s="36" t="s">
        <v>194</v>
      </c>
      <c r="Z320" s="31">
        <f t="shared" si="39"/>
        <v>8350.3107227599194</v>
      </c>
      <c r="AA320" s="36"/>
      <c r="AB320" s="36">
        <v>8350310.7227599202</v>
      </c>
      <c r="AC320" s="31">
        <f t="shared" si="40"/>
        <v>8981.4548073595342</v>
      </c>
      <c r="AD320" s="32"/>
      <c r="AE320" s="32">
        <v>8981454.8073595334</v>
      </c>
      <c r="AF320" s="200">
        <f t="shared" si="37"/>
        <v>7.0271921212858075</v>
      </c>
      <c r="AG320" s="32"/>
      <c r="AH320" s="32">
        <f t="shared" si="41"/>
        <v>7.0271921212857968</v>
      </c>
      <c r="AI320" s="35">
        <f t="shared" si="42"/>
        <v>5911.1036406801204</v>
      </c>
      <c r="AK320" s="35">
        <v>5911103.6406801203</v>
      </c>
      <c r="AL320" s="32">
        <v>4998.41</v>
      </c>
      <c r="AM320" s="37">
        <v>912.7</v>
      </c>
    </row>
    <row r="321" spans="24:39" x14ac:dyDescent="0.5">
      <c r="X321" s="38">
        <f t="shared" ref="X321:X384" si="43">+X309+1</f>
        <v>2016</v>
      </c>
      <c r="Y321" s="36" t="s">
        <v>195</v>
      </c>
      <c r="Z321" s="31">
        <f t="shared" si="39"/>
        <v>8337.4210017000805</v>
      </c>
      <c r="AA321" s="36"/>
      <c r="AB321" s="36">
        <v>8337421.00170008</v>
      </c>
      <c r="AC321" s="31">
        <f t="shared" si="40"/>
        <v>8966.7062614132828</v>
      </c>
      <c r="AD321" s="32"/>
      <c r="AE321" s="32">
        <v>8966706.2614132836</v>
      </c>
      <c r="AF321" s="200">
        <f t="shared" si="37"/>
        <v>7.0180202335970998</v>
      </c>
      <c r="AG321" s="32"/>
      <c r="AH321" s="32">
        <f t="shared" si="41"/>
        <v>7.0180202335971114</v>
      </c>
      <c r="AI321" s="35">
        <f t="shared" si="42"/>
        <v>5894.8308618501724</v>
      </c>
      <c r="AK321" s="35">
        <v>5894830.8618501723</v>
      </c>
      <c r="AL321" s="32">
        <v>4960.18</v>
      </c>
      <c r="AM321" s="37">
        <v>934.65</v>
      </c>
    </row>
    <row r="322" spans="24:39" x14ac:dyDescent="0.5">
      <c r="X322" s="38">
        <f t="shared" si="43"/>
        <v>2016</v>
      </c>
      <c r="Y322" s="36" t="s">
        <v>196</v>
      </c>
      <c r="Z322" s="31">
        <f t="shared" si="39"/>
        <v>8336.2289330952062</v>
      </c>
      <c r="AA322" s="36"/>
      <c r="AB322" s="36">
        <v>8336228.9330952065</v>
      </c>
      <c r="AC322" s="31">
        <f t="shared" si="40"/>
        <v>8989.5068459158956</v>
      </c>
      <c r="AD322" s="32"/>
      <c r="AE322" s="32">
        <v>8989506.845915895</v>
      </c>
      <c r="AF322" s="200">
        <f t="shared" si="37"/>
        <v>7.2671162502922604</v>
      </c>
      <c r="AG322" s="32"/>
      <c r="AH322" s="32">
        <f t="shared" si="41"/>
        <v>7.2671162502922488</v>
      </c>
      <c r="AI322" s="35">
        <f t="shared" si="42"/>
        <v>5862.3174859719602</v>
      </c>
      <c r="AK322" s="35">
        <v>5862317.4859719602</v>
      </c>
      <c r="AL322" s="32">
        <v>4935.63</v>
      </c>
      <c r="AM322" s="37">
        <v>926.69</v>
      </c>
    </row>
    <row r="323" spans="24:39" x14ac:dyDescent="0.5">
      <c r="X323" s="38">
        <f t="shared" si="43"/>
        <v>2016</v>
      </c>
      <c r="Y323" s="36" t="s">
        <v>197</v>
      </c>
      <c r="Z323" s="31">
        <f t="shared" si="39"/>
        <v>8333.1996445255172</v>
      </c>
      <c r="AA323" s="36"/>
      <c r="AB323" s="36">
        <v>8333199.6445255168</v>
      </c>
      <c r="AC323" s="31">
        <f t="shared" si="40"/>
        <v>8967.220941823176</v>
      </c>
      <c r="AD323" s="32"/>
      <c r="AE323" s="32">
        <v>8967220.9418231752</v>
      </c>
      <c r="AF323" s="200">
        <f t="shared" si="37"/>
        <v>7.0704324272928272</v>
      </c>
      <c r="AG323" s="32"/>
      <c r="AH323" s="32">
        <f t="shared" si="41"/>
        <v>7.0704324272928165</v>
      </c>
      <c r="AI323" s="35">
        <f t="shared" si="42"/>
        <v>5861.2458039283792</v>
      </c>
      <c r="AK323" s="35">
        <v>5861245.803928379</v>
      </c>
      <c r="AL323" s="32">
        <v>4946.57</v>
      </c>
      <c r="AM323" s="37">
        <v>914.67</v>
      </c>
    </row>
    <row r="324" spans="24:39" x14ac:dyDescent="0.5">
      <c r="X324" s="38">
        <f t="shared" si="43"/>
        <v>2016</v>
      </c>
      <c r="Y324" s="36" t="s">
        <v>198</v>
      </c>
      <c r="Z324" s="31">
        <f t="shared" si="39"/>
        <v>8378.3813759500263</v>
      </c>
      <c r="AA324" s="36"/>
      <c r="AB324" s="36">
        <v>8378381.3759500254</v>
      </c>
      <c r="AC324" s="31">
        <f t="shared" si="40"/>
        <v>9011.9890838865103</v>
      </c>
      <c r="AD324" s="32"/>
      <c r="AE324" s="32">
        <v>9011989.0838865098</v>
      </c>
      <c r="AF324" s="200">
        <f t="shared" si="37"/>
        <v>7.0307198781385356</v>
      </c>
      <c r="AG324" s="32"/>
      <c r="AH324" s="32">
        <f t="shared" si="41"/>
        <v>7.0307198781385472</v>
      </c>
      <c r="AI324" s="35">
        <f t="shared" si="42"/>
        <v>5881.5574884739171</v>
      </c>
      <c r="AK324" s="35">
        <v>5881557.4884739174</v>
      </c>
      <c r="AL324" s="32">
        <v>4957.95</v>
      </c>
      <c r="AM324" s="37">
        <v>923.61</v>
      </c>
    </row>
    <row r="325" spans="24:39" x14ac:dyDescent="0.5">
      <c r="X325" s="38">
        <f t="shared" si="43"/>
        <v>2016</v>
      </c>
      <c r="Y325" s="36" t="s">
        <v>199</v>
      </c>
      <c r="Z325" s="31">
        <f t="shared" si="39"/>
        <v>8393.7217258168712</v>
      </c>
      <c r="AA325" s="36"/>
      <c r="AB325" s="36">
        <v>8393721.725816872</v>
      </c>
      <c r="AC325" s="31">
        <f t="shared" si="40"/>
        <v>8994.6378473090608</v>
      </c>
      <c r="AD325" s="32"/>
      <c r="AE325" s="32">
        <v>8994637.8473090604</v>
      </c>
      <c r="AF325" s="200">
        <f t="shared" si="37"/>
        <v>6.6808261954867554</v>
      </c>
      <c r="AG325" s="32"/>
      <c r="AH325" s="32">
        <f t="shared" si="41"/>
        <v>6.6808261954867447</v>
      </c>
      <c r="AI325" s="35">
        <f t="shared" si="42"/>
        <v>5885.1614365311716</v>
      </c>
      <c r="AK325" s="35">
        <v>5885161.4365311712</v>
      </c>
      <c r="AL325" s="32">
        <v>4962.46</v>
      </c>
      <c r="AM325" s="37">
        <v>922.7</v>
      </c>
    </row>
    <row r="326" spans="24:39" x14ac:dyDescent="0.5">
      <c r="X326" s="38">
        <f t="shared" si="43"/>
        <v>2016</v>
      </c>
      <c r="Y326" s="36" t="s">
        <v>200</v>
      </c>
      <c r="Z326" s="31">
        <f t="shared" si="39"/>
        <v>8467.0967433407859</v>
      </c>
      <c r="AA326" s="36"/>
      <c r="AB326" s="36">
        <v>8467096.7433407865</v>
      </c>
      <c r="AC326" s="31">
        <f t="shared" si="40"/>
        <v>9046.3705047838121</v>
      </c>
      <c r="AD326" s="32"/>
      <c r="AE326" s="32">
        <v>9046370.5047838129</v>
      </c>
      <c r="AF326" s="200">
        <f t="shared" ref="AF326:AF389" si="44">+(1-Z326/AC326)*100</f>
        <v>6.4033831152140008</v>
      </c>
      <c r="AG326" s="32"/>
      <c r="AH326" s="32">
        <f t="shared" si="41"/>
        <v>6.4033831152140008</v>
      </c>
      <c r="AI326" s="35">
        <f t="shared" si="42"/>
        <v>5943.828445410154</v>
      </c>
      <c r="AK326" s="35">
        <v>5943828.4454101538</v>
      </c>
      <c r="AL326" s="32">
        <v>5009.58</v>
      </c>
      <c r="AM326" s="37">
        <v>934.25</v>
      </c>
    </row>
    <row r="327" spans="24:39" x14ac:dyDescent="0.5">
      <c r="X327" s="38">
        <f t="shared" si="43"/>
        <v>2016</v>
      </c>
      <c r="Y327" s="36" t="s">
        <v>201</v>
      </c>
      <c r="Z327" s="31">
        <f t="shared" si="39"/>
        <v>8500.71021514944</v>
      </c>
      <c r="AA327" s="36"/>
      <c r="AB327" s="36">
        <v>8500710.2151494399</v>
      </c>
      <c r="AC327" s="31">
        <f t="shared" si="40"/>
        <v>9062.63072425274</v>
      </c>
      <c r="AD327" s="32"/>
      <c r="AE327" s="32">
        <v>9062630.7242527399</v>
      </c>
      <c r="AF327" s="200">
        <f t="shared" si="44"/>
        <v>6.2004127300423928</v>
      </c>
      <c r="AG327" s="32"/>
      <c r="AH327" s="32">
        <f t="shared" si="41"/>
        <v>6.2004127300423928</v>
      </c>
      <c r="AI327" s="35">
        <f t="shared" si="42"/>
        <v>5979.1349744839645</v>
      </c>
      <c r="AK327" s="35">
        <v>5979134.974483964</v>
      </c>
      <c r="AL327" s="32">
        <v>5064.93</v>
      </c>
      <c r="AM327" s="37">
        <v>914.21</v>
      </c>
    </row>
    <row r="328" spans="24:39" ht="16.5" thickBot="1" x14ac:dyDescent="0.55000000000000004">
      <c r="X328" s="38">
        <f t="shared" si="43"/>
        <v>2016</v>
      </c>
      <c r="Y328" s="36" t="s">
        <v>202</v>
      </c>
      <c r="Z328" s="31">
        <f t="shared" si="39"/>
        <v>8534.5520228260175</v>
      </c>
      <c r="AA328" s="36"/>
      <c r="AB328" s="36">
        <v>8534552.0228260178</v>
      </c>
      <c r="AC328" s="31">
        <f t="shared" si="40"/>
        <v>9115.1282803275171</v>
      </c>
      <c r="AD328" s="32"/>
      <c r="AE328" s="32">
        <v>9115128.2803275175</v>
      </c>
      <c r="AF328" s="200">
        <f t="shared" si="44"/>
        <v>6.3693701245490235</v>
      </c>
      <c r="AG328" s="32"/>
      <c r="AH328" s="32">
        <f t="shared" si="41"/>
        <v>6.3693701245490235</v>
      </c>
      <c r="AI328" s="35">
        <f t="shared" si="42"/>
        <v>5995.2528254684839</v>
      </c>
      <c r="AK328" s="35">
        <v>5995252.8254684843</v>
      </c>
      <c r="AL328" s="32">
        <v>5104.3900000000003</v>
      </c>
      <c r="AM328" s="37">
        <v>890.86</v>
      </c>
    </row>
    <row r="329" spans="24:39" x14ac:dyDescent="0.5">
      <c r="X329" s="108">
        <f t="shared" si="43"/>
        <v>2017</v>
      </c>
      <c r="Y329" s="112" t="s">
        <v>203</v>
      </c>
      <c r="Z329" s="203">
        <f t="shared" si="39"/>
        <v>8485.6996122452019</v>
      </c>
      <c r="AA329" s="112"/>
      <c r="AB329" s="112">
        <v>8485699.6122452021</v>
      </c>
      <c r="AC329" s="203">
        <f t="shared" si="40"/>
        <v>9102.0297777807464</v>
      </c>
      <c r="AD329" s="111"/>
      <c r="AE329" s="111">
        <v>9102029.777780747</v>
      </c>
      <c r="AF329" s="204">
        <f t="shared" si="44"/>
        <v>6.7713485956735431</v>
      </c>
      <c r="AG329" s="111"/>
      <c r="AH329" s="111">
        <f t="shared" si="41"/>
        <v>6.7713485956735546</v>
      </c>
      <c r="AI329" s="35">
        <f t="shared" si="42"/>
        <v>5960.0617325500671</v>
      </c>
      <c r="AK329" s="35">
        <v>5960061.7325500669</v>
      </c>
      <c r="AL329" s="32">
        <v>5065.07</v>
      </c>
      <c r="AM329" s="37">
        <v>895</v>
      </c>
    </row>
    <row r="330" spans="24:39" x14ac:dyDescent="0.5">
      <c r="X330" s="38">
        <f t="shared" si="43"/>
        <v>2017</v>
      </c>
      <c r="Y330" s="36" t="s">
        <v>192</v>
      </c>
      <c r="Z330" s="31">
        <f t="shared" si="39"/>
        <v>8484.4474920955454</v>
      </c>
      <c r="AA330" s="36"/>
      <c r="AB330" s="36">
        <v>8484447.4920955449</v>
      </c>
      <c r="AC330" s="31">
        <f t="shared" si="40"/>
        <v>9127.0098842031657</v>
      </c>
      <c r="AD330" s="32"/>
      <c r="AE330" s="32">
        <v>9127009.8842031658</v>
      </c>
      <c r="AF330" s="200">
        <f t="shared" si="44"/>
        <v>7.0402289496777399</v>
      </c>
      <c r="AG330" s="32"/>
      <c r="AH330" s="32">
        <f t="shared" si="41"/>
        <v>7.0402289496777515</v>
      </c>
      <c r="AI330" s="35">
        <f t="shared" si="42"/>
        <v>5979.8421505738843</v>
      </c>
      <c r="AK330" s="35">
        <v>5979842.1505738841</v>
      </c>
      <c r="AL330" s="32">
        <v>5077.24</v>
      </c>
      <c r="AM330" s="37">
        <v>902.6</v>
      </c>
    </row>
    <row r="331" spans="24:39" x14ac:dyDescent="0.5">
      <c r="X331" s="38">
        <f t="shared" si="43"/>
        <v>2017</v>
      </c>
      <c r="Y331" s="36" t="s">
        <v>193</v>
      </c>
      <c r="Z331" s="31">
        <f t="shared" si="39"/>
        <v>8499.9039797776386</v>
      </c>
      <c r="AA331" s="36"/>
      <c r="AB331" s="36">
        <v>8499903.9797776379</v>
      </c>
      <c r="AC331" s="31">
        <f t="shared" si="40"/>
        <v>9147.3515044111227</v>
      </c>
      <c r="AD331" s="32"/>
      <c r="AE331" s="32">
        <v>9147351.5044111218</v>
      </c>
      <c r="AF331" s="200">
        <f t="shared" si="44"/>
        <v>7.0779779734195802</v>
      </c>
      <c r="AG331" s="32"/>
      <c r="AH331" s="32">
        <f t="shared" si="41"/>
        <v>7.0779779734195802</v>
      </c>
      <c r="AI331" s="35">
        <f t="shared" si="42"/>
        <v>6014.8139643180866</v>
      </c>
      <c r="AK331" s="35">
        <v>6014813.9643180864</v>
      </c>
      <c r="AL331" s="32">
        <v>5066.3</v>
      </c>
      <c r="AM331" s="37">
        <v>948.52</v>
      </c>
    </row>
    <row r="332" spans="24:39" x14ac:dyDescent="0.5">
      <c r="X332" s="38">
        <f t="shared" si="43"/>
        <v>2017</v>
      </c>
      <c r="Y332" s="36" t="s">
        <v>194</v>
      </c>
      <c r="Z332" s="31">
        <f t="shared" si="39"/>
        <v>8535.2098449545138</v>
      </c>
      <c r="AA332" s="36"/>
      <c r="AB332" s="36">
        <v>8535209.844954513</v>
      </c>
      <c r="AC332" s="31">
        <f t="shared" si="40"/>
        <v>9209.9635281126848</v>
      </c>
      <c r="AD332" s="32"/>
      <c r="AE332" s="32">
        <v>9209963.5281126853</v>
      </c>
      <c r="AF332" s="200">
        <f t="shared" si="44"/>
        <v>7.3263447906013806</v>
      </c>
      <c r="AG332" s="32"/>
      <c r="AH332" s="32">
        <f t="shared" si="41"/>
        <v>7.3263447906013912</v>
      </c>
      <c r="AI332" s="35">
        <f t="shared" si="42"/>
        <v>6014.3243449161901</v>
      </c>
      <c r="AK332" s="35">
        <v>6014324.34491619</v>
      </c>
      <c r="AL332" s="32">
        <v>5050.92</v>
      </c>
      <c r="AM332" s="37">
        <v>963.41</v>
      </c>
    </row>
    <row r="333" spans="24:39" x14ac:dyDescent="0.5">
      <c r="X333" s="38">
        <f t="shared" si="43"/>
        <v>2017</v>
      </c>
      <c r="Y333" s="36" t="s">
        <v>195</v>
      </c>
      <c r="Z333" s="31">
        <f t="shared" si="39"/>
        <v>8524.136834317178</v>
      </c>
      <c r="AA333" s="36"/>
      <c r="AB333" s="36">
        <v>8524136.8343171775</v>
      </c>
      <c r="AC333" s="31">
        <f t="shared" si="40"/>
        <v>9196.6431445451035</v>
      </c>
      <c r="AD333" s="32"/>
      <c r="AE333" s="32">
        <v>9196643.1445451044</v>
      </c>
      <c r="AF333" s="200">
        <f t="shared" si="44"/>
        <v>7.3125193579661296</v>
      </c>
      <c r="AG333" s="32"/>
      <c r="AH333" s="32">
        <f t="shared" si="41"/>
        <v>7.3125193579661403</v>
      </c>
      <c r="AI333" s="35">
        <f t="shared" si="42"/>
        <v>6002.8833226132374</v>
      </c>
      <c r="AK333" s="35">
        <v>6002883.3226132374</v>
      </c>
      <c r="AL333" s="32">
        <v>5012.17</v>
      </c>
      <c r="AM333" s="37">
        <v>990.71</v>
      </c>
    </row>
    <row r="334" spans="24:39" x14ac:dyDescent="0.5">
      <c r="X334" s="38">
        <f t="shared" si="43"/>
        <v>2017</v>
      </c>
      <c r="Y334" s="36" t="s">
        <v>196</v>
      </c>
      <c r="Z334" s="31">
        <f t="shared" si="39"/>
        <v>8537.3976049011908</v>
      </c>
      <c r="AA334" s="36"/>
      <c r="AB334" s="36">
        <v>8537397.6049011908</v>
      </c>
      <c r="AC334" s="31">
        <f t="shared" si="40"/>
        <v>9201.4455483723796</v>
      </c>
      <c r="AD334" s="32"/>
      <c r="AE334" s="32">
        <v>9201445.5483723804</v>
      </c>
      <c r="AF334" s="200">
        <f t="shared" si="44"/>
        <v>7.2167784939905495</v>
      </c>
      <c r="AG334" s="32"/>
      <c r="AH334" s="32">
        <f t="shared" si="41"/>
        <v>7.216778493990561</v>
      </c>
      <c r="AI334" s="35">
        <f t="shared" si="42"/>
        <v>5970.8244654389937</v>
      </c>
      <c r="AK334" s="35">
        <v>5970824.4654389936</v>
      </c>
      <c r="AL334" s="32">
        <v>4988.6899999999996</v>
      </c>
      <c r="AM334" s="37">
        <v>982.13</v>
      </c>
    </row>
    <row r="335" spans="24:39" x14ac:dyDescent="0.5">
      <c r="X335" s="38">
        <f t="shared" si="43"/>
        <v>2017</v>
      </c>
      <c r="Y335" s="36" t="s">
        <v>197</v>
      </c>
      <c r="Z335" s="31">
        <f t="shared" si="39"/>
        <v>8573.4957466111537</v>
      </c>
      <c r="AA335" s="36"/>
      <c r="AB335" s="36">
        <v>8573495.7466111537</v>
      </c>
      <c r="AC335" s="31">
        <f t="shared" si="40"/>
        <v>9209.6618583960699</v>
      </c>
      <c r="AD335" s="32"/>
      <c r="AE335" s="32">
        <v>9209661.8583960701</v>
      </c>
      <c r="AF335" s="200">
        <f t="shared" si="44"/>
        <v>6.9075946714042491</v>
      </c>
      <c r="AG335" s="32"/>
      <c r="AH335" s="32">
        <f t="shared" si="41"/>
        <v>6.9075946714042491</v>
      </c>
      <c r="AI335" s="35">
        <f t="shared" si="42"/>
        <v>5986.4139479470741</v>
      </c>
      <c r="AK335" s="35">
        <v>5986413.9479470737</v>
      </c>
      <c r="AL335" s="32">
        <v>4993.83</v>
      </c>
      <c r="AM335" s="37">
        <v>992.59</v>
      </c>
    </row>
    <row r="336" spans="24:39" x14ac:dyDescent="0.5">
      <c r="X336" s="38">
        <f t="shared" si="43"/>
        <v>2017</v>
      </c>
      <c r="Y336" s="36" t="s">
        <v>198</v>
      </c>
      <c r="Z336" s="31">
        <f t="shared" si="39"/>
        <v>8613.0925112447494</v>
      </c>
      <c r="AA336" s="36"/>
      <c r="AB336" s="36">
        <v>8613092.5112447497</v>
      </c>
      <c r="AC336" s="31">
        <f t="shared" si="40"/>
        <v>9260.9214711553504</v>
      </c>
      <c r="AD336" s="32"/>
      <c r="AE336" s="32">
        <v>9260921.471155351</v>
      </c>
      <c r="AF336" s="200">
        <f t="shared" si="44"/>
        <v>6.995296979122112</v>
      </c>
      <c r="AG336" s="32"/>
      <c r="AH336" s="32">
        <f t="shared" si="41"/>
        <v>6.995296979122112</v>
      </c>
      <c r="AI336" s="35">
        <f t="shared" si="42"/>
        <v>5967.6074010862212</v>
      </c>
      <c r="AK336" s="35">
        <v>5967607.4010862214</v>
      </c>
      <c r="AL336" s="32">
        <v>4977.28</v>
      </c>
      <c r="AM336" s="37">
        <v>990.33</v>
      </c>
    </row>
    <row r="337" spans="24:39" x14ac:dyDescent="0.5">
      <c r="X337" s="38">
        <f t="shared" si="43"/>
        <v>2017</v>
      </c>
      <c r="Y337" s="36" t="s">
        <v>199</v>
      </c>
      <c r="Z337" s="31">
        <f t="shared" si="39"/>
        <v>8622.7035182505133</v>
      </c>
      <c r="AA337" s="36"/>
      <c r="AB337" s="36">
        <v>8622703.5182505138</v>
      </c>
      <c r="AC337" s="31">
        <f t="shared" si="40"/>
        <v>9270.1988562561473</v>
      </c>
      <c r="AD337" s="32"/>
      <c r="AE337" s="32">
        <v>9270198.8562561478</v>
      </c>
      <c r="AF337" s="200">
        <f t="shared" si="44"/>
        <v>6.9846973947992659</v>
      </c>
      <c r="AG337" s="32"/>
      <c r="AH337" s="32">
        <f t="shared" si="41"/>
        <v>6.9846973947992552</v>
      </c>
      <c r="AI337" s="35">
        <f t="shared" si="42"/>
        <v>5985.7467119204966</v>
      </c>
      <c r="AK337" s="35">
        <v>5985746.711920497</v>
      </c>
      <c r="AL337" s="32">
        <v>4982.26</v>
      </c>
      <c r="AM337" s="37">
        <v>1003.49</v>
      </c>
    </row>
    <row r="338" spans="24:39" x14ac:dyDescent="0.5">
      <c r="X338" s="38">
        <f t="shared" si="43"/>
        <v>2017</v>
      </c>
      <c r="Y338" s="36" t="s">
        <v>200</v>
      </c>
      <c r="Z338" s="31">
        <f t="shared" si="39"/>
        <v>8712.6814593763411</v>
      </c>
      <c r="AA338" s="36"/>
      <c r="AB338" s="36">
        <v>8712681.4593763407</v>
      </c>
      <c r="AC338" s="31">
        <f t="shared" si="40"/>
        <v>9338.7432141012105</v>
      </c>
      <c r="AD338" s="32"/>
      <c r="AE338" s="32">
        <v>9338743.2141012102</v>
      </c>
      <c r="AF338" s="200">
        <f t="shared" si="44"/>
        <v>6.7039187219489644</v>
      </c>
      <c r="AG338" s="32"/>
      <c r="AH338" s="32">
        <f t="shared" si="41"/>
        <v>6.7039187219489644</v>
      </c>
      <c r="AI338" s="35">
        <f t="shared" si="42"/>
        <v>6073.1951981838274</v>
      </c>
      <c r="AK338" s="35">
        <v>6073195.1981838271</v>
      </c>
      <c r="AL338" s="32">
        <v>5064.7299999999996</v>
      </c>
      <c r="AM338" s="37">
        <v>1008.46</v>
      </c>
    </row>
    <row r="339" spans="24:39" ht="16.5" thickBot="1" x14ac:dyDescent="0.55000000000000004">
      <c r="X339" s="38">
        <f t="shared" si="43"/>
        <v>2017</v>
      </c>
      <c r="Y339" s="36" t="s">
        <v>201</v>
      </c>
      <c r="Z339" s="31">
        <f t="shared" si="39"/>
        <v>8768.6668567167271</v>
      </c>
      <c r="AA339" s="36"/>
      <c r="AB339" s="36">
        <v>8768666.8567167278</v>
      </c>
      <c r="AC339" s="31">
        <f t="shared" si="40"/>
        <v>9379.5226392476397</v>
      </c>
      <c r="AD339" s="32"/>
      <c r="AE339" s="32">
        <v>9379522.6392476391</v>
      </c>
      <c r="AF339" s="200">
        <f t="shared" si="44"/>
        <v>6.5126532130201369</v>
      </c>
      <c r="AG339" s="32"/>
      <c r="AH339" s="32">
        <f t="shared" si="41"/>
        <v>6.5126532130201253</v>
      </c>
      <c r="AI339" s="35">
        <f t="shared" si="42"/>
        <v>6148.1792774592122</v>
      </c>
      <c r="AK339" s="43">
        <v>6148179.2774592126</v>
      </c>
      <c r="AL339" s="32">
        <v>5124.1899999999996</v>
      </c>
      <c r="AM339" s="37">
        <v>1023.99</v>
      </c>
    </row>
    <row r="340" spans="24:39" ht="16.5" thickBot="1" x14ac:dyDescent="0.55000000000000004">
      <c r="X340" s="40">
        <f t="shared" si="43"/>
        <v>2017</v>
      </c>
      <c r="Y340" s="41" t="s">
        <v>202</v>
      </c>
      <c r="Z340" s="202">
        <f t="shared" si="39"/>
        <v>8793.9226351636171</v>
      </c>
      <c r="AA340" s="41"/>
      <c r="AB340" s="41">
        <v>8793922.6351636164</v>
      </c>
      <c r="AC340" s="202">
        <f t="shared" si="40"/>
        <v>9438.1152902459871</v>
      </c>
      <c r="AD340" s="42"/>
      <c r="AE340" s="42">
        <v>9438115.2902459875</v>
      </c>
      <c r="AF340" s="205">
        <f t="shared" si="44"/>
        <v>6.8254374445724793</v>
      </c>
      <c r="AG340" s="42"/>
      <c r="AH340" s="42">
        <f t="shared" si="41"/>
        <v>6.8254374445724908</v>
      </c>
      <c r="AI340" s="35">
        <f t="shared" si="42"/>
        <v>6184.8206318633547</v>
      </c>
      <c r="AJ340" s="15"/>
      <c r="AK340" s="113">
        <v>6184820.6318633547</v>
      </c>
      <c r="AL340" s="42">
        <v>5160.99</v>
      </c>
      <c r="AM340" s="44">
        <v>1023.83</v>
      </c>
    </row>
    <row r="341" spans="24:39" x14ac:dyDescent="0.5">
      <c r="X341" s="108">
        <f t="shared" si="43"/>
        <v>2018</v>
      </c>
      <c r="Y341" s="112" t="s">
        <v>203</v>
      </c>
      <c r="Z341" s="203">
        <f t="shared" si="39"/>
        <v>8787.0797412729207</v>
      </c>
      <c r="AA341" s="112"/>
      <c r="AB341" s="112">
        <v>8787079.7412729207</v>
      </c>
      <c r="AC341" s="203">
        <f t="shared" si="40"/>
        <v>9449.4943214811028</v>
      </c>
      <c r="AD341" s="87"/>
      <c r="AE341" s="111">
        <v>9449494.3214811031</v>
      </c>
      <c r="AF341" s="204">
        <f t="shared" si="44"/>
        <v>7.0100532120787147</v>
      </c>
      <c r="AG341" s="87"/>
      <c r="AH341" s="111">
        <f t="shared" si="41"/>
        <v>7.0100532120787147</v>
      </c>
      <c r="AI341" s="35">
        <f t="shared" si="42"/>
        <v>6226.0994926310841</v>
      </c>
      <c r="AJ341" s="87"/>
      <c r="AK341" s="35">
        <v>6226099.4926310843</v>
      </c>
      <c r="AL341" s="111">
        <v>5206.26</v>
      </c>
      <c r="AM341" s="114">
        <v>1019.84</v>
      </c>
    </row>
    <row r="342" spans="24:39" x14ac:dyDescent="0.5">
      <c r="X342" s="38">
        <f t="shared" si="43"/>
        <v>2018</v>
      </c>
      <c r="Y342" s="36" t="s">
        <v>192</v>
      </c>
      <c r="Z342" s="31">
        <f t="shared" si="39"/>
        <v>8759.0807527202742</v>
      </c>
      <c r="AA342" s="36"/>
      <c r="AB342" s="36">
        <v>8759080.752720274</v>
      </c>
      <c r="AC342" s="31">
        <f t="shared" si="40"/>
        <v>9456.6084761079674</v>
      </c>
      <c r="AE342" s="32">
        <v>9456608.476107968</v>
      </c>
      <c r="AF342" s="200">
        <f t="shared" si="44"/>
        <v>7.3760875809756765</v>
      </c>
      <c r="AH342" s="32">
        <f t="shared" si="41"/>
        <v>7.3760875809756872</v>
      </c>
      <c r="AI342" s="35">
        <f t="shared" si="42"/>
        <v>6179.8879560229352</v>
      </c>
      <c r="AK342" s="35">
        <v>6179887.956022935</v>
      </c>
      <c r="AL342" s="32">
        <v>5179.1000000000004</v>
      </c>
      <c r="AM342" s="37">
        <v>1000.79</v>
      </c>
    </row>
    <row r="343" spans="24:39" x14ac:dyDescent="0.5">
      <c r="X343" s="38">
        <f t="shared" si="43"/>
        <v>2018</v>
      </c>
      <c r="Y343" s="36" t="s">
        <v>193</v>
      </c>
      <c r="Z343" s="31">
        <f t="shared" si="39"/>
        <v>8781.0837399422344</v>
      </c>
      <c r="AA343" s="36"/>
      <c r="AB343" s="36">
        <v>8781083.739942234</v>
      </c>
      <c r="AC343" s="31">
        <f t="shared" si="40"/>
        <v>9441.3954861696438</v>
      </c>
      <c r="AE343" s="32">
        <v>9441395.4861696437</v>
      </c>
      <c r="AF343" s="200">
        <f t="shared" si="44"/>
        <v>6.9937939491537708</v>
      </c>
      <c r="AH343" s="32">
        <f t="shared" si="41"/>
        <v>6.9937939491537708</v>
      </c>
      <c r="AI343" s="35">
        <f t="shared" si="42"/>
        <v>6204.4681061007386</v>
      </c>
      <c r="AK343" s="35">
        <v>6204468.106100739</v>
      </c>
      <c r="AL343" s="32">
        <v>5187.03</v>
      </c>
      <c r="AM343" s="37">
        <v>1017.43</v>
      </c>
    </row>
    <row r="344" spans="24:39" x14ac:dyDescent="0.5">
      <c r="X344" s="38">
        <f t="shared" si="43"/>
        <v>2018</v>
      </c>
      <c r="Y344" s="36" t="s">
        <v>194</v>
      </c>
      <c r="Z344" s="31">
        <f t="shared" si="39"/>
        <v>8766.6512204168812</v>
      </c>
      <c r="AA344" s="36"/>
      <c r="AB344" s="36">
        <v>8766651.2204168811</v>
      </c>
      <c r="AC344" s="31">
        <f t="shared" si="40"/>
        <v>9465.3294492991372</v>
      </c>
      <c r="AE344" s="32">
        <v>9465329.449299138</v>
      </c>
      <c r="AF344" s="200">
        <f t="shared" si="44"/>
        <v>7.381446495071442</v>
      </c>
      <c r="AH344" s="32">
        <f t="shared" si="41"/>
        <v>7.3814464950714527</v>
      </c>
      <c r="AI344" s="35">
        <f t="shared" si="42"/>
        <v>6163.0250636964784</v>
      </c>
      <c r="AK344" s="35">
        <v>6163025.0636964785</v>
      </c>
      <c r="AL344" s="32">
        <v>5135.3500000000004</v>
      </c>
      <c r="AM344" s="37">
        <v>1027.68</v>
      </c>
    </row>
    <row r="345" spans="24:39" x14ac:dyDescent="0.5">
      <c r="X345" s="38">
        <f t="shared" si="43"/>
        <v>2018</v>
      </c>
      <c r="Y345" s="36" t="s">
        <v>195</v>
      </c>
      <c r="Z345" s="31">
        <f t="shared" si="39"/>
        <v>8755.5487377646241</v>
      </c>
      <c r="AA345" s="36"/>
      <c r="AB345" s="36">
        <v>8755548.7377646249</v>
      </c>
      <c r="AC345" s="31">
        <f t="shared" si="40"/>
        <v>9466.8616971307492</v>
      </c>
      <c r="AE345" s="32">
        <v>9466861.697130749</v>
      </c>
      <c r="AF345" s="200">
        <f t="shared" si="44"/>
        <v>7.5137144929635191</v>
      </c>
      <c r="AH345" s="32">
        <f t="shared" si="41"/>
        <v>7.5137144929635085</v>
      </c>
      <c r="AI345" s="35">
        <f t="shared" si="42"/>
        <v>6199.6981847189818</v>
      </c>
      <c r="AK345" s="35">
        <v>6199698.1847189814</v>
      </c>
      <c r="AL345" s="32">
        <v>5152.32</v>
      </c>
      <c r="AM345" s="37">
        <v>1047.3800000000001</v>
      </c>
    </row>
    <row r="346" spans="24:39" x14ac:dyDescent="0.5">
      <c r="X346" s="38">
        <f t="shared" si="43"/>
        <v>2018</v>
      </c>
      <c r="Y346" s="36" t="s">
        <v>196</v>
      </c>
      <c r="Z346" s="31">
        <f t="shared" si="39"/>
        <v>8708.7376725227114</v>
      </c>
      <c r="AA346" s="36"/>
      <c r="AB346" s="36">
        <v>8708737.6725227106</v>
      </c>
      <c r="AC346" s="31">
        <f t="shared" si="40"/>
        <v>9450.9653070883396</v>
      </c>
      <c r="AE346" s="32">
        <v>9450965.3070883397</v>
      </c>
      <c r="AF346" s="200">
        <f t="shared" si="44"/>
        <v>7.8534584611050118</v>
      </c>
      <c r="AH346" s="32">
        <f t="shared" si="41"/>
        <v>7.8534584611050224</v>
      </c>
      <c r="AI346" s="35">
        <f t="shared" si="42"/>
        <v>6174.2886106402257</v>
      </c>
      <c r="AK346" s="35">
        <v>6174288.6106402259</v>
      </c>
      <c r="AL346" s="32">
        <v>5114.84</v>
      </c>
      <c r="AM346" s="37">
        <v>1059.45</v>
      </c>
    </row>
    <row r="347" spans="24:39" x14ac:dyDescent="0.5">
      <c r="X347" s="38">
        <f t="shared" si="43"/>
        <v>2018</v>
      </c>
      <c r="Y347" s="36" t="s">
        <v>197</v>
      </c>
      <c r="Z347" s="31">
        <f t="shared" si="39"/>
        <v>8707.1943478409994</v>
      </c>
      <c r="AA347" s="36"/>
      <c r="AB347" s="36">
        <v>8707194.3478410002</v>
      </c>
      <c r="AC347" s="31">
        <f t="shared" si="40"/>
        <v>9435.5295859911093</v>
      </c>
      <c r="AE347" s="32">
        <v>9435529.5859911088</v>
      </c>
      <c r="AF347" s="200">
        <f t="shared" si="44"/>
        <v>7.7190711079054397</v>
      </c>
      <c r="AH347" s="32">
        <f t="shared" si="41"/>
        <v>7.7190711079054282</v>
      </c>
      <c r="AI347" s="35">
        <f t="shared" si="42"/>
        <v>6169.4121477517519</v>
      </c>
      <c r="AK347" s="35">
        <v>6169412.1477517523</v>
      </c>
      <c r="AL347" s="32">
        <v>5120.72</v>
      </c>
      <c r="AM347" s="37">
        <v>1048.69</v>
      </c>
    </row>
    <row r="348" spans="24:39" x14ac:dyDescent="0.5">
      <c r="X348" s="38">
        <f t="shared" si="43"/>
        <v>2018</v>
      </c>
      <c r="Y348" s="36" t="s">
        <v>198</v>
      </c>
      <c r="Z348" s="31">
        <f t="shared" si="39"/>
        <v>8710.9077206957118</v>
      </c>
      <c r="AA348" s="36"/>
      <c r="AB348" s="36">
        <v>8710907.7206957117</v>
      </c>
      <c r="AC348" s="31">
        <f t="shared" si="40"/>
        <v>9414.1738575884665</v>
      </c>
      <c r="AE348" s="32">
        <v>9414173.8575884663</v>
      </c>
      <c r="AF348" s="200">
        <f t="shared" si="44"/>
        <v>7.4702905165265676</v>
      </c>
      <c r="AH348" s="32">
        <f t="shared" si="41"/>
        <v>7.4702905165265676</v>
      </c>
      <c r="AI348" s="35">
        <f t="shared" si="42"/>
        <v>6134.6338379393464</v>
      </c>
      <c r="AK348" s="35">
        <v>6134633.8379393462</v>
      </c>
      <c r="AL348" s="32">
        <v>5086.12</v>
      </c>
      <c r="AM348" s="37">
        <v>1048.52</v>
      </c>
    </row>
    <row r="349" spans="24:39" x14ac:dyDescent="0.5">
      <c r="X349" s="38">
        <f t="shared" si="43"/>
        <v>2018</v>
      </c>
      <c r="Y349" s="36" t="s">
        <v>199</v>
      </c>
      <c r="Z349" s="31">
        <f t="shared" si="39"/>
        <v>8773.836474712607</v>
      </c>
      <c r="AA349" s="36"/>
      <c r="AB349" s="36">
        <v>8773836.4747126065</v>
      </c>
      <c r="AC349" s="31">
        <f t="shared" si="40"/>
        <v>9476.2038770948857</v>
      </c>
      <c r="AE349" s="32">
        <v>9476203.8770948853</v>
      </c>
      <c r="AF349" s="200">
        <f t="shared" si="44"/>
        <v>7.4119068299066893</v>
      </c>
      <c r="AH349" s="32">
        <f t="shared" si="41"/>
        <v>7.4119068299066893</v>
      </c>
      <c r="AI349" s="35">
        <f t="shared" si="42"/>
        <v>6150.4894895767093</v>
      </c>
      <c r="AK349" s="35">
        <v>6150489.4895767095</v>
      </c>
      <c r="AL349" s="32">
        <v>5107.2</v>
      </c>
      <c r="AM349" s="37">
        <v>1043.29</v>
      </c>
    </row>
    <row r="350" spans="24:39" x14ac:dyDescent="0.5">
      <c r="X350" s="38">
        <f t="shared" si="43"/>
        <v>2018</v>
      </c>
      <c r="Y350" s="36" t="s">
        <v>200</v>
      </c>
      <c r="Z350" s="31">
        <f t="shared" si="39"/>
        <v>8828.9913576049548</v>
      </c>
      <c r="AA350" s="36"/>
      <c r="AB350" s="36">
        <v>8828991.3576049544</v>
      </c>
      <c r="AC350" s="31">
        <f t="shared" si="40"/>
        <v>9525.4059302600581</v>
      </c>
      <c r="AE350" s="32">
        <v>9525405.9302600585</v>
      </c>
      <c r="AF350" s="200">
        <f t="shared" si="44"/>
        <v>7.3111275021125577</v>
      </c>
      <c r="AH350" s="32">
        <f t="shared" si="41"/>
        <v>7.3111275021125577</v>
      </c>
      <c r="AI350" s="35">
        <f t="shared" si="42"/>
        <v>6159.2035222321701</v>
      </c>
      <c r="AK350" s="35">
        <v>6159203.5222321702</v>
      </c>
      <c r="AL350" s="32">
        <v>5113.49</v>
      </c>
      <c r="AM350" s="37">
        <v>1045.72</v>
      </c>
    </row>
    <row r="351" spans="24:39" ht="16.5" thickBot="1" x14ac:dyDescent="0.55000000000000004">
      <c r="X351" s="38">
        <f t="shared" si="43"/>
        <v>2018</v>
      </c>
      <c r="Y351" s="36" t="s">
        <v>201</v>
      </c>
      <c r="Z351" s="31">
        <f t="shared" si="39"/>
        <v>8914.24846032389</v>
      </c>
      <c r="AA351" s="36"/>
      <c r="AB351" s="36">
        <v>8914248.4603238907</v>
      </c>
      <c r="AC351" s="31">
        <f t="shared" si="40"/>
        <v>9600.3327160303052</v>
      </c>
      <c r="AE351" s="32">
        <v>9600332.7160303053</v>
      </c>
      <c r="AF351" s="200">
        <f t="shared" si="44"/>
        <v>7.1464633153892176</v>
      </c>
      <c r="AH351" s="32">
        <f t="shared" si="41"/>
        <v>7.1464633153892176</v>
      </c>
      <c r="AI351" s="35">
        <f t="shared" si="42"/>
        <v>6280.8922395356103</v>
      </c>
      <c r="AK351" s="35">
        <v>6280892.2395356102</v>
      </c>
      <c r="AL351" s="32">
        <v>5217.3599999999997</v>
      </c>
      <c r="AM351" s="37">
        <v>1063.53</v>
      </c>
    </row>
    <row r="352" spans="24:39" ht="16.5" thickBot="1" x14ac:dyDescent="0.55000000000000004">
      <c r="X352" s="40">
        <f t="shared" si="43"/>
        <v>2018</v>
      </c>
      <c r="Y352" s="41" t="s">
        <v>202</v>
      </c>
      <c r="Z352" s="202">
        <f t="shared" si="39"/>
        <v>8927.9516032599822</v>
      </c>
      <c r="AA352" s="41"/>
      <c r="AB352" s="41">
        <v>8927951.6032599825</v>
      </c>
      <c r="AC352" s="202">
        <f t="shared" si="40"/>
        <v>9613.3417408511941</v>
      </c>
      <c r="AD352" s="15"/>
      <c r="AE352" s="42">
        <v>9613341.7408511937</v>
      </c>
      <c r="AF352" s="205">
        <f t="shared" si="44"/>
        <v>7.1295721723768191</v>
      </c>
      <c r="AG352" s="15"/>
      <c r="AH352" s="42">
        <f t="shared" si="41"/>
        <v>7.1295721723768075</v>
      </c>
      <c r="AI352" s="35">
        <f t="shared" si="42"/>
        <v>6321.6861547261215</v>
      </c>
      <c r="AK352" s="113">
        <v>6321686.1547261216</v>
      </c>
      <c r="AL352" s="32">
        <v>5274.83</v>
      </c>
      <c r="AM352" s="37">
        <v>1046.8599999999999</v>
      </c>
    </row>
    <row r="353" spans="24:39" x14ac:dyDescent="0.5">
      <c r="X353" s="108">
        <f t="shared" si="43"/>
        <v>2019</v>
      </c>
      <c r="Y353" s="112" t="s">
        <v>203</v>
      </c>
      <c r="Z353" s="203">
        <f t="shared" si="39"/>
        <v>8907.637494962295</v>
      </c>
      <c r="AA353" s="112"/>
      <c r="AB353" s="112">
        <v>8907637.4949622955</v>
      </c>
      <c r="AC353" s="203">
        <f t="shared" si="40"/>
        <v>9581.6364295124622</v>
      </c>
      <c r="AD353" s="87"/>
      <c r="AE353" s="111">
        <v>9581636.4295124616</v>
      </c>
      <c r="AF353" s="204">
        <f t="shared" si="44"/>
        <v>7.034277907625242</v>
      </c>
      <c r="AG353" s="87"/>
      <c r="AH353" s="111">
        <f t="shared" si="41"/>
        <v>7.0342779076252304</v>
      </c>
      <c r="AI353" s="35">
        <f t="shared" si="42"/>
        <v>6318.8689546077894</v>
      </c>
      <c r="AJ353" s="87"/>
      <c r="AK353" s="35">
        <v>6318868.9546077894</v>
      </c>
      <c r="AL353" s="111">
        <v>5277.63</v>
      </c>
      <c r="AM353" s="114">
        <v>1041.24</v>
      </c>
    </row>
    <row r="354" spans="24:39" x14ac:dyDescent="0.5">
      <c r="X354" s="38">
        <f t="shared" si="43"/>
        <v>2019</v>
      </c>
      <c r="Y354" s="36" t="s">
        <v>192</v>
      </c>
      <c r="Z354" s="31">
        <f t="shared" si="39"/>
        <v>8879.1099535837493</v>
      </c>
      <c r="AA354" s="36"/>
      <c r="AB354" s="36">
        <v>8879109.953583749</v>
      </c>
      <c r="AC354" s="31">
        <f t="shared" si="40"/>
        <v>9571.7483956725864</v>
      </c>
      <c r="AE354" s="32">
        <v>9571748.3956725858</v>
      </c>
      <c r="AF354" s="200">
        <f t="shared" si="44"/>
        <v>7.2362792402898997</v>
      </c>
      <c r="AH354" s="32">
        <f t="shared" si="41"/>
        <v>7.2362792402898997</v>
      </c>
      <c r="AI354" s="35">
        <f t="shared" si="42"/>
        <v>6295.9409790871723</v>
      </c>
      <c r="AK354" s="35">
        <v>6295940.9790871721</v>
      </c>
      <c r="AL354" s="32">
        <v>5258.96</v>
      </c>
      <c r="AM354" s="37">
        <v>1036.98</v>
      </c>
    </row>
    <row r="355" spans="24:39" x14ac:dyDescent="0.5">
      <c r="X355" s="38">
        <f t="shared" si="43"/>
        <v>2019</v>
      </c>
      <c r="Y355" s="36" t="s">
        <v>193</v>
      </c>
      <c r="Z355" s="31">
        <f t="shared" si="39"/>
        <v>8916.0168798452178</v>
      </c>
      <c r="AA355" s="36"/>
      <c r="AB355" s="36">
        <v>8916016.8798452169</v>
      </c>
      <c r="AC355" s="31">
        <f t="shared" si="40"/>
        <v>9597.0564163644012</v>
      </c>
      <c r="AE355" s="32">
        <v>9597056.4163644016</v>
      </c>
      <c r="AF355" s="200">
        <f t="shared" si="44"/>
        <v>7.0963377412047945</v>
      </c>
      <c r="AH355" s="32">
        <f t="shared" si="41"/>
        <v>7.0963377412048061</v>
      </c>
      <c r="AI355" s="35">
        <f t="shared" si="42"/>
        <v>6281.7354012466349</v>
      </c>
      <c r="AK355" s="35">
        <v>6281735.4012466352</v>
      </c>
      <c r="AL355" s="32">
        <v>5220.22</v>
      </c>
      <c r="AM355" s="37">
        <v>1061.52</v>
      </c>
    </row>
    <row r="356" spans="24:39" x14ac:dyDescent="0.5">
      <c r="X356" s="38">
        <f t="shared" si="43"/>
        <v>2019</v>
      </c>
      <c r="Y356" s="36" t="s">
        <v>194</v>
      </c>
      <c r="Z356" s="31">
        <f t="shared" si="39"/>
        <v>8925.2747406217441</v>
      </c>
      <c r="AA356" s="36"/>
      <c r="AB356" s="36">
        <v>8925274.7406217437</v>
      </c>
      <c r="AC356" s="31">
        <f t="shared" si="40"/>
        <v>9621.09962372679</v>
      </c>
      <c r="AE356" s="32">
        <v>9621099.6237267908</v>
      </c>
      <c r="AF356" s="200">
        <f t="shared" si="44"/>
        <v>7.2322801999582076</v>
      </c>
      <c r="AH356" s="32">
        <f t="shared" si="41"/>
        <v>7.2322801999582182</v>
      </c>
      <c r="AI356" s="35">
        <f t="shared" si="42"/>
        <v>6274.7894684362627</v>
      </c>
      <c r="AK356" s="35">
        <v>6274789.4684362626</v>
      </c>
      <c r="AL356" s="32">
        <v>5189.34</v>
      </c>
      <c r="AM356" s="37">
        <v>1085.45</v>
      </c>
    </row>
    <row r="357" spans="24:39" x14ac:dyDescent="0.5">
      <c r="X357" s="38">
        <f t="shared" si="43"/>
        <v>2019</v>
      </c>
      <c r="Y357" s="36" t="s">
        <v>195</v>
      </c>
      <c r="Z357" s="31">
        <f t="shared" si="39"/>
        <v>8922.6077561606726</v>
      </c>
      <c r="AA357" s="36"/>
      <c r="AB357" s="36">
        <v>8922607.7561606728</v>
      </c>
      <c r="AC357" s="31">
        <f t="shared" si="40"/>
        <v>9620.4577343928831</v>
      </c>
      <c r="AE357" s="32">
        <v>9620457.7343928833</v>
      </c>
      <c r="AF357" s="200">
        <f t="shared" si="44"/>
        <v>7.2538126303223098</v>
      </c>
      <c r="AH357" s="32">
        <f t="shared" si="41"/>
        <v>7.2538126303223098</v>
      </c>
      <c r="AI357" s="35">
        <f t="shared" si="42"/>
        <v>6261.0724627444733</v>
      </c>
      <c r="AK357" s="35">
        <v>6261072.4627444735</v>
      </c>
      <c r="AL357" s="32">
        <v>5159.72</v>
      </c>
      <c r="AM357" s="37">
        <v>1101.3599999999999</v>
      </c>
    </row>
    <row r="358" spans="24:39" x14ac:dyDescent="0.5">
      <c r="X358" s="38">
        <f t="shared" si="43"/>
        <v>2019</v>
      </c>
      <c r="Y358" s="36" t="s">
        <v>196</v>
      </c>
      <c r="Z358" s="31">
        <f t="shared" si="39"/>
        <v>8910.5580292024879</v>
      </c>
      <c r="AA358" s="36"/>
      <c r="AB358" s="36">
        <v>8910558.0292024873</v>
      </c>
      <c r="AC358" s="31">
        <f t="shared" si="40"/>
        <v>9638.1038994576775</v>
      </c>
      <c r="AE358" s="32">
        <v>9638103.8994576782</v>
      </c>
      <c r="AF358" s="200">
        <f t="shared" si="44"/>
        <v>7.5486410796643089</v>
      </c>
      <c r="AH358" s="32">
        <f t="shared" si="41"/>
        <v>7.5486410796643195</v>
      </c>
      <c r="AI358" s="35">
        <f t="shared" si="42"/>
        <v>6300.5916020653722</v>
      </c>
      <c r="AK358" s="35">
        <v>6300591.6020653723</v>
      </c>
      <c r="AL358" s="32">
        <v>5158.47</v>
      </c>
      <c r="AM358" s="37">
        <v>1142.1199999999999</v>
      </c>
    </row>
    <row r="359" spans="24:39" x14ac:dyDescent="0.5">
      <c r="X359" s="38">
        <f t="shared" si="43"/>
        <v>2019</v>
      </c>
      <c r="Y359" s="36" t="s">
        <v>197</v>
      </c>
      <c r="Z359" s="31">
        <f t="shared" si="39"/>
        <v>8928.0491756761094</v>
      </c>
      <c r="AA359" s="36"/>
      <c r="AB359" s="36">
        <v>8928049.1756761093</v>
      </c>
      <c r="AC359" s="31">
        <f t="shared" si="40"/>
        <v>9659.4437055937306</v>
      </c>
      <c r="AE359" s="32">
        <v>9659443.7055937313</v>
      </c>
      <c r="AF359" s="200">
        <f t="shared" si="44"/>
        <v>7.5718079861480492</v>
      </c>
      <c r="AH359" s="32">
        <f t="shared" si="41"/>
        <v>7.5718079861480607</v>
      </c>
      <c r="AI359" s="35">
        <f t="shared" si="42"/>
        <v>6304.6365354892469</v>
      </c>
      <c r="AK359" s="35">
        <v>6304636.5354892472</v>
      </c>
      <c r="AL359" s="32">
        <v>5154.5</v>
      </c>
      <c r="AM359" s="37">
        <v>1150.1300000000001</v>
      </c>
    </row>
    <row r="360" spans="24:39" x14ac:dyDescent="0.5">
      <c r="X360" s="38">
        <f t="shared" si="43"/>
        <v>2019</v>
      </c>
      <c r="Y360" s="36" t="s">
        <v>198</v>
      </c>
      <c r="Z360" s="31">
        <f t="shared" si="39"/>
        <v>9000.0909553453293</v>
      </c>
      <c r="AA360" s="36"/>
      <c r="AB360" s="36">
        <v>9000090.9553453289</v>
      </c>
      <c r="AC360" s="31">
        <f t="shared" si="40"/>
        <v>9712.7438515881131</v>
      </c>
      <c r="AE360" s="32">
        <v>9712743.8515881132</v>
      </c>
      <c r="AF360" s="200">
        <f t="shared" si="44"/>
        <v>7.3372973397857972</v>
      </c>
      <c r="AH360" s="32">
        <f t="shared" si="41"/>
        <v>7.3372973397858088</v>
      </c>
      <c r="AI360" s="35">
        <f t="shared" si="42"/>
        <v>6324.5584820546092</v>
      </c>
      <c r="AK360" s="35">
        <v>6324558.4820546089</v>
      </c>
      <c r="AL360" s="32">
        <v>5184.68</v>
      </c>
      <c r="AM360" s="37">
        <v>1139.8800000000001</v>
      </c>
    </row>
    <row r="361" spans="24:39" x14ac:dyDescent="0.5">
      <c r="X361" s="38">
        <f t="shared" si="43"/>
        <v>2019</v>
      </c>
      <c r="Y361" s="36" t="s">
        <v>199</v>
      </c>
      <c r="Z361" s="31">
        <f t="shared" si="39"/>
        <v>8994.3604287832295</v>
      </c>
      <c r="AA361" s="36"/>
      <c r="AB361" s="36">
        <v>8994360.4287832286</v>
      </c>
      <c r="AC361" s="31">
        <f t="shared" si="40"/>
        <v>9686.0489119515514</v>
      </c>
      <c r="AE361" s="32">
        <v>9686048.9119515512</v>
      </c>
      <c r="AF361" s="200">
        <f t="shared" si="44"/>
        <v>7.1410798092796384</v>
      </c>
      <c r="AH361" s="32">
        <f t="shared" si="41"/>
        <v>7.1410798092796384</v>
      </c>
      <c r="AI361" s="35">
        <f t="shared" si="42"/>
        <v>6315.1744323239245</v>
      </c>
      <c r="AK361" s="35">
        <v>6315174.4323239243</v>
      </c>
      <c r="AL361" s="32">
        <v>5209.08</v>
      </c>
      <c r="AM361" s="37">
        <v>1106.0899999999999</v>
      </c>
    </row>
    <row r="362" spans="24:39" x14ac:dyDescent="0.5">
      <c r="X362" s="38">
        <f t="shared" si="43"/>
        <v>2019</v>
      </c>
      <c r="Y362" s="36" t="s">
        <v>200</v>
      </c>
      <c r="Z362" s="31">
        <f t="shared" si="39"/>
        <v>9045.362864871222</v>
      </c>
      <c r="AA362" s="36"/>
      <c r="AB362" s="36">
        <v>9045362.8648712225</v>
      </c>
      <c r="AC362" s="31">
        <f t="shared" si="40"/>
        <v>9722.047331630969</v>
      </c>
      <c r="AE362" s="32">
        <v>9722047.3316309694</v>
      </c>
      <c r="AF362" s="200">
        <f t="shared" si="44"/>
        <v>6.9603082938933465</v>
      </c>
      <c r="AH362" s="32">
        <f t="shared" si="41"/>
        <v>6.9603082938933465</v>
      </c>
      <c r="AI362" s="35">
        <f t="shared" si="42"/>
        <v>6398.9295102223468</v>
      </c>
      <c r="AK362" s="35">
        <v>6398929.5102223465</v>
      </c>
      <c r="AL362" s="32">
        <v>5291.81</v>
      </c>
      <c r="AM362" s="37">
        <v>1107.1199999999999</v>
      </c>
    </row>
    <row r="363" spans="24:39" ht="16.5" thickBot="1" x14ac:dyDescent="0.55000000000000004">
      <c r="X363" s="38">
        <f t="shared" si="43"/>
        <v>2019</v>
      </c>
      <c r="Y363" s="36" t="s">
        <v>201</v>
      </c>
      <c r="Z363" s="31">
        <f t="shared" si="39"/>
        <v>9087.1323840463938</v>
      </c>
      <c r="AA363" s="36"/>
      <c r="AB363" s="36">
        <v>9087132.3840463944</v>
      </c>
      <c r="AC363" s="31">
        <f t="shared" si="40"/>
        <v>9777.7515058871249</v>
      </c>
      <c r="AE363" s="32">
        <v>9777751.5058871247</v>
      </c>
      <c r="AF363" s="200">
        <f t="shared" si="44"/>
        <v>7.0631690877489994</v>
      </c>
      <c r="AH363" s="32">
        <f t="shared" si="41"/>
        <v>7.0631690877489888</v>
      </c>
      <c r="AI363" s="35">
        <f t="shared" si="42"/>
        <v>6451.4579604858345</v>
      </c>
      <c r="AK363" s="43">
        <v>6451457.9604858346</v>
      </c>
      <c r="AL363" s="32">
        <v>5334.81</v>
      </c>
      <c r="AM363" s="37">
        <v>1116.6500000000001</v>
      </c>
    </row>
    <row r="364" spans="24:39" ht="16.5" thickBot="1" x14ac:dyDescent="0.55000000000000004">
      <c r="X364" s="40">
        <f t="shared" si="43"/>
        <v>2019</v>
      </c>
      <c r="Y364" s="41" t="s">
        <v>202</v>
      </c>
      <c r="Z364" s="202">
        <f t="shared" si="39"/>
        <v>9115.6410394950599</v>
      </c>
      <c r="AA364" s="41"/>
      <c r="AB364" s="41">
        <v>9115641.0394950602</v>
      </c>
      <c r="AC364" s="202">
        <f t="shared" si="40"/>
        <v>9848.6860637033114</v>
      </c>
      <c r="AD364" s="15"/>
      <c r="AE364" s="42">
        <v>9848686.0637033116</v>
      </c>
      <c r="AF364" s="205">
        <f t="shared" si="44"/>
        <v>7.4430743295782475</v>
      </c>
      <c r="AG364" s="15"/>
      <c r="AH364" s="42">
        <f t="shared" si="41"/>
        <v>7.4430743295782475</v>
      </c>
      <c r="AI364" s="35">
        <f t="shared" si="42"/>
        <v>6512.0513145098093</v>
      </c>
      <c r="AJ364" s="15"/>
      <c r="AK364" s="113">
        <v>6512051.314509809</v>
      </c>
      <c r="AL364" s="42">
        <v>5418.81</v>
      </c>
      <c r="AM364" s="44">
        <v>1093.24</v>
      </c>
    </row>
    <row r="365" spans="24:39" x14ac:dyDescent="0.5">
      <c r="X365" s="108">
        <f t="shared" si="43"/>
        <v>2020</v>
      </c>
      <c r="Y365" s="112" t="s">
        <v>203</v>
      </c>
      <c r="Z365" s="203">
        <f t="shared" si="39"/>
        <v>9063.3737370672898</v>
      </c>
      <c r="AA365" s="112"/>
      <c r="AB365" s="112">
        <v>9063373.7370672897</v>
      </c>
      <c r="AC365" s="203">
        <f t="shared" si="40"/>
        <v>9831.245027021474</v>
      </c>
      <c r="AD365" s="87"/>
      <c r="AE365" s="111">
        <v>9831245.0270214733</v>
      </c>
      <c r="AF365" s="204">
        <f t="shared" si="44"/>
        <v>7.8105192968303321</v>
      </c>
      <c r="AG365" s="87"/>
      <c r="AH365" s="111">
        <f t="shared" si="41"/>
        <v>7.8105192968303205</v>
      </c>
      <c r="AI365" s="35">
        <f t="shared" si="42"/>
        <v>6528.8737376473173</v>
      </c>
      <c r="AJ365" s="87"/>
      <c r="AK365" s="35">
        <v>6528873.7376473173</v>
      </c>
      <c r="AL365" s="111">
        <v>5431.66</v>
      </c>
      <c r="AM365" s="114">
        <v>1097.21</v>
      </c>
    </row>
    <row r="366" spans="24:39" x14ac:dyDescent="0.5">
      <c r="X366" s="38">
        <f t="shared" si="43"/>
        <v>2020</v>
      </c>
      <c r="Y366" s="36" t="s">
        <v>192</v>
      </c>
      <c r="Z366" s="31">
        <f t="shared" si="39"/>
        <v>8942.4245197779856</v>
      </c>
      <c r="AA366" s="36"/>
      <c r="AB366" s="36">
        <v>8942424.5197779853</v>
      </c>
      <c r="AC366" s="31">
        <f t="shared" si="40"/>
        <v>9744.2293154690688</v>
      </c>
      <c r="AE366" s="32">
        <v>9744229.3154690694</v>
      </c>
      <c r="AF366" s="200">
        <f t="shared" si="44"/>
        <v>8.2285090973609361</v>
      </c>
      <c r="AH366" s="32">
        <f t="shared" si="41"/>
        <v>8.2285090973609361</v>
      </c>
      <c r="AI366" s="35">
        <f t="shared" si="42"/>
        <v>6475.6429659597497</v>
      </c>
      <c r="AK366" s="35">
        <v>6475642.9659597501</v>
      </c>
      <c r="AL366" s="32">
        <v>5375.69</v>
      </c>
      <c r="AM366" s="37">
        <v>1099.96</v>
      </c>
    </row>
    <row r="367" spans="24:39" x14ac:dyDescent="0.5">
      <c r="X367" s="38">
        <f t="shared" si="43"/>
        <v>2020</v>
      </c>
      <c r="Y367" s="36" t="s">
        <v>193</v>
      </c>
      <c r="Z367" s="31">
        <f t="shared" si="39"/>
        <v>8235.9307920195224</v>
      </c>
      <c r="AA367" s="36"/>
      <c r="AB367" s="36">
        <v>8235930.7920195218</v>
      </c>
      <c r="AC367" s="31">
        <f t="shared" si="40"/>
        <v>9050.6579501370798</v>
      </c>
      <c r="AE367" s="32">
        <v>9050657.9501370806</v>
      </c>
      <c r="AF367" s="200">
        <f t="shared" si="44"/>
        <v>9.0018555844906025</v>
      </c>
      <c r="AH367" s="32">
        <f t="shared" si="41"/>
        <v>9.001855584490615</v>
      </c>
      <c r="AI367" s="35">
        <f t="shared" si="42"/>
        <v>6120.3240843203557</v>
      </c>
      <c r="AK367" s="35">
        <v>6120324.0843203561</v>
      </c>
      <c r="AL367" s="32">
        <v>5030.29</v>
      </c>
      <c r="AM367" s="37">
        <v>1090.03</v>
      </c>
    </row>
    <row r="368" spans="24:39" x14ac:dyDescent="0.5">
      <c r="X368" s="38">
        <f t="shared" si="43"/>
        <v>2020</v>
      </c>
      <c r="Y368" s="36" t="s">
        <v>194</v>
      </c>
      <c r="Z368" s="31">
        <f t="shared" si="39"/>
        <v>7450.5225645242435</v>
      </c>
      <c r="AA368" s="36"/>
      <c r="AB368" s="36">
        <v>7450522.5645242436</v>
      </c>
      <c r="AC368" s="31">
        <f t="shared" si="40"/>
        <v>8390.8832100052732</v>
      </c>
      <c r="AE368" s="32">
        <v>8390883.210005274</v>
      </c>
      <c r="AF368" s="200">
        <f t="shared" si="44"/>
        <v>11.206932833479854</v>
      </c>
      <c r="AH368" s="32">
        <f t="shared" si="41"/>
        <v>11.206932833479865</v>
      </c>
      <c r="AI368" s="35">
        <f t="shared" si="42"/>
        <v>5625.2559755446864</v>
      </c>
      <c r="AK368" s="35">
        <v>5625255.9755446864</v>
      </c>
      <c r="AL368" s="32">
        <v>4546.5600000000004</v>
      </c>
      <c r="AM368" s="37">
        <v>1078.69</v>
      </c>
    </row>
    <row r="369" spans="24:39" x14ac:dyDescent="0.5">
      <c r="X369" s="38">
        <f t="shared" si="43"/>
        <v>2020</v>
      </c>
      <c r="Y369" s="36" t="s">
        <v>195</v>
      </c>
      <c r="Z369" s="31">
        <f t="shared" si="39"/>
        <v>7142.5682851834126</v>
      </c>
      <c r="AA369" s="36"/>
      <c r="AB369" s="36">
        <v>7142568.285183413</v>
      </c>
      <c r="AC369" s="31">
        <f t="shared" si="40"/>
        <v>8136.6987170241828</v>
      </c>
      <c r="AE369" s="32">
        <v>8136698.7170241829</v>
      </c>
      <c r="AF369" s="200">
        <f t="shared" si="44"/>
        <v>12.217859680127752</v>
      </c>
      <c r="AH369" s="32">
        <f t="shared" si="41"/>
        <v>12.217859680127752</v>
      </c>
      <c r="AI369" s="35">
        <f t="shared" si="42"/>
        <v>5450.5820592447544</v>
      </c>
      <c r="AK369" s="35">
        <v>5450582.0592447547</v>
      </c>
      <c r="AL369" s="32">
        <v>4358.5</v>
      </c>
      <c r="AM369" s="37">
        <v>1092.08</v>
      </c>
    </row>
    <row r="370" spans="24:39" x14ac:dyDescent="0.5">
      <c r="X370" s="38">
        <f t="shared" si="43"/>
        <v>2020</v>
      </c>
      <c r="Y370" s="36" t="s">
        <v>196</v>
      </c>
      <c r="Z370" s="31">
        <f t="shared" si="39"/>
        <v>7073.1925249337337</v>
      </c>
      <c r="AA370" s="36"/>
      <c r="AB370" s="36">
        <v>7073192.524933734</v>
      </c>
      <c r="AC370" s="31">
        <f t="shared" si="40"/>
        <v>8138.6394235759863</v>
      </c>
      <c r="AE370" s="32">
        <v>8138639.4235759862</v>
      </c>
      <c r="AF370" s="200">
        <f t="shared" si="44"/>
        <v>13.091216396144411</v>
      </c>
      <c r="AH370" s="32">
        <f t="shared" si="41"/>
        <v>13.091216396144411</v>
      </c>
      <c r="AI370" s="35">
        <f t="shared" si="42"/>
        <v>5365.2152744538835</v>
      </c>
      <c r="AK370" s="35">
        <v>5365215.2744538831</v>
      </c>
      <c r="AL370" s="32">
        <v>4254.37</v>
      </c>
      <c r="AM370" s="37">
        <v>1110.8499999999999</v>
      </c>
    </row>
    <row r="371" spans="24:39" x14ac:dyDescent="0.5">
      <c r="X371" s="38">
        <f t="shared" si="43"/>
        <v>2020</v>
      </c>
      <c r="Y371" s="36" t="s">
        <v>197</v>
      </c>
      <c r="Z371" s="31">
        <f t="shared" si="39"/>
        <v>7191.4135982541957</v>
      </c>
      <c r="AA371" s="36"/>
      <c r="AB371" s="36">
        <v>7191413.5982541954</v>
      </c>
      <c r="AC371" s="31">
        <f t="shared" si="40"/>
        <v>8257.2097672124528</v>
      </c>
      <c r="AE371" s="32">
        <v>8257209.7672124533</v>
      </c>
      <c r="AF371" s="200">
        <f t="shared" si="44"/>
        <v>12.907461467072046</v>
      </c>
      <c r="AH371" s="32">
        <f t="shared" si="41"/>
        <v>12.907461467072057</v>
      </c>
      <c r="AI371" s="35">
        <f t="shared" si="42"/>
        <v>5453.5480017540212</v>
      </c>
      <c r="AK371" s="35">
        <v>5453548.0017540213</v>
      </c>
      <c r="AL371" s="32">
        <v>4328.71</v>
      </c>
      <c r="AM371" s="37">
        <v>1124.8399999999999</v>
      </c>
    </row>
    <row r="372" spans="24:39" x14ac:dyDescent="0.5">
      <c r="X372" s="38">
        <f t="shared" si="43"/>
        <v>2020</v>
      </c>
      <c r="Y372" s="36" t="s">
        <v>198</v>
      </c>
      <c r="Z372" s="31">
        <f t="shared" si="39"/>
        <v>7365.055254032618</v>
      </c>
      <c r="AA372" s="36"/>
      <c r="AB372" s="36">
        <v>7365055.2540326184</v>
      </c>
      <c r="AC372" s="31">
        <f t="shared" si="40"/>
        <v>8402.6373375368657</v>
      </c>
      <c r="AE372" s="32">
        <v>8402637.3375368658</v>
      </c>
      <c r="AF372" s="200">
        <f t="shared" si="44"/>
        <v>12.348290683320185</v>
      </c>
      <c r="AH372" s="32">
        <f t="shared" si="41"/>
        <v>12.348290683320172</v>
      </c>
      <c r="AI372" s="35">
        <f t="shared" si="42"/>
        <v>5534.9672213092772</v>
      </c>
      <c r="AK372" s="35">
        <v>5534967.2213092772</v>
      </c>
      <c r="AL372" s="32">
        <v>4398.7</v>
      </c>
      <c r="AM372" s="37">
        <v>1136.27</v>
      </c>
    </row>
    <row r="373" spans="24:39" x14ac:dyDescent="0.5">
      <c r="X373" s="38">
        <f t="shared" si="43"/>
        <v>2020</v>
      </c>
      <c r="Y373" s="36" t="s">
        <v>199</v>
      </c>
      <c r="Z373" s="31">
        <f t="shared" si="39"/>
        <v>7667.6593982938148</v>
      </c>
      <c r="AA373" s="36"/>
      <c r="AB373" s="36">
        <v>7667659.3982938146</v>
      </c>
      <c r="AC373" s="31">
        <f t="shared" si="40"/>
        <v>8671.5704730726829</v>
      </c>
      <c r="AE373" s="32">
        <v>8671570.4730726834</v>
      </c>
      <c r="AF373" s="200">
        <f t="shared" si="44"/>
        <v>11.577038760121416</v>
      </c>
      <c r="AH373" s="32">
        <f t="shared" si="41"/>
        <v>11.577038760121416</v>
      </c>
      <c r="AI373" s="35">
        <f t="shared" si="42"/>
        <v>5709.9842887138639</v>
      </c>
      <c r="AK373" s="35">
        <v>5709984.2887138641</v>
      </c>
      <c r="AL373" s="32">
        <v>4580.51</v>
      </c>
      <c r="AM373" s="37">
        <v>1129.47</v>
      </c>
    </row>
    <row r="374" spans="24:39" x14ac:dyDescent="0.5">
      <c r="X374" s="38">
        <f t="shared" si="43"/>
        <v>2020</v>
      </c>
      <c r="Y374" s="36" t="s">
        <v>200</v>
      </c>
      <c r="Z374" s="31">
        <f t="shared" ref="Z374:Z406" si="45">+AB374/1000</f>
        <v>7916.7236210867104</v>
      </c>
      <c r="AA374" s="36"/>
      <c r="AB374" s="36">
        <v>7916723.6210867101</v>
      </c>
      <c r="AC374" s="31">
        <f t="shared" ref="AC374:AC409" si="46">+AE374/1000</f>
        <v>8871.0760173646177</v>
      </c>
      <c r="AE374" s="32">
        <v>8871076.0173646174</v>
      </c>
      <c r="AF374" s="200">
        <f t="shared" si="44"/>
        <v>10.75802297725572</v>
      </c>
      <c r="AH374" s="32">
        <f t="shared" si="41"/>
        <v>10.75802297725572</v>
      </c>
      <c r="AI374" s="35">
        <f t="shared" si="42"/>
        <v>5833.6849867414849</v>
      </c>
      <c r="AK374" s="35">
        <v>5833684.9867414851</v>
      </c>
      <c r="AL374" s="32">
        <v>4703.6899999999996</v>
      </c>
      <c r="AM374" s="37">
        <v>1130</v>
      </c>
    </row>
    <row r="375" spans="24:39" ht="16.5" thickBot="1" x14ac:dyDescent="0.55000000000000004">
      <c r="X375" s="38">
        <f t="shared" si="43"/>
        <v>2020</v>
      </c>
      <c r="Y375" s="36" t="s">
        <v>201</v>
      </c>
      <c r="Z375" s="31">
        <f t="shared" si="45"/>
        <v>8026.2166007514807</v>
      </c>
      <c r="AA375" s="36"/>
      <c r="AB375" s="36">
        <v>8026216.600751481</v>
      </c>
      <c r="AC375" s="31">
        <f t="shared" si="46"/>
        <v>8946.4800561464053</v>
      </c>
      <c r="AE375" s="32">
        <v>8946480.0561464056</v>
      </c>
      <c r="AF375" s="200">
        <f t="shared" si="44"/>
        <v>10.286318749044609</v>
      </c>
      <c r="AH375" s="32">
        <f t="shared" ref="AH375:AH409" si="47">+(1-AB375/AE375)*100</f>
        <v>10.286318749044609</v>
      </c>
      <c r="AI375" s="35">
        <f t="shared" ref="AI375:AI407" si="48">+AK375/1000</f>
        <v>5927.2762600400001</v>
      </c>
      <c r="AK375" s="43">
        <v>5927276.2600400001</v>
      </c>
      <c r="AL375" s="32">
        <v>4792.07</v>
      </c>
      <c r="AM375" s="37">
        <v>1135.21</v>
      </c>
    </row>
    <row r="376" spans="24:39" ht="16.5" thickBot="1" x14ac:dyDescent="0.55000000000000004">
      <c r="X376" s="40">
        <f t="shared" si="43"/>
        <v>2020</v>
      </c>
      <c r="Y376" s="41" t="s">
        <v>202</v>
      </c>
      <c r="Z376" s="202">
        <f t="shared" si="45"/>
        <v>8121.4199958374629</v>
      </c>
      <c r="AA376" s="41"/>
      <c r="AB376" s="41">
        <v>8121419.9958374631</v>
      </c>
      <c r="AC376" s="202">
        <f t="shared" si="46"/>
        <v>9046.6337885950343</v>
      </c>
      <c r="AD376" s="15"/>
      <c r="AE376" s="42">
        <v>9046633.7885950338</v>
      </c>
      <c r="AF376" s="205">
        <f t="shared" si="44"/>
        <v>10.227160890761111</v>
      </c>
      <c r="AG376" s="15"/>
      <c r="AH376" s="42">
        <f t="shared" si="47"/>
        <v>10.2271608907611</v>
      </c>
      <c r="AI376" s="35">
        <f t="shared" si="48"/>
        <v>6000.7436859363288</v>
      </c>
      <c r="AJ376" s="15"/>
      <c r="AK376" s="113">
        <v>6000743.685936329</v>
      </c>
      <c r="AL376" s="42">
        <v>4871.9799999999996</v>
      </c>
      <c r="AM376" s="44">
        <v>1128.76</v>
      </c>
    </row>
    <row r="377" spans="24:39" x14ac:dyDescent="0.5">
      <c r="X377" s="108">
        <f t="shared" si="43"/>
        <v>2021</v>
      </c>
      <c r="Y377" s="112" t="s">
        <v>203</v>
      </c>
      <c r="Z377" s="203">
        <f t="shared" si="45"/>
        <v>8167.6233094410027</v>
      </c>
      <c r="AA377" s="112"/>
      <c r="AB377" s="112">
        <v>8167623.309441003</v>
      </c>
      <c r="AC377" s="203">
        <f t="shared" si="46"/>
        <v>9105.9476253577031</v>
      </c>
      <c r="AD377" s="87"/>
      <c r="AE377" s="111">
        <v>9105947.6253577024</v>
      </c>
      <c r="AF377" s="204">
        <f t="shared" si="44"/>
        <v>10.304521336183736</v>
      </c>
      <c r="AG377" s="87"/>
      <c r="AH377" s="111">
        <f t="shared" si="47"/>
        <v>10.304521336183726</v>
      </c>
      <c r="AI377" s="35">
        <f t="shared" si="48"/>
        <v>6018.3549321777773</v>
      </c>
      <c r="AJ377" s="87"/>
      <c r="AK377" s="35">
        <v>6018354.9321777774</v>
      </c>
      <c r="AL377" s="111">
        <v>4901.1159380766676</v>
      </c>
      <c r="AM377" s="114">
        <v>1117.2389941011081</v>
      </c>
    </row>
    <row r="378" spans="24:39" x14ac:dyDescent="0.5">
      <c r="X378" s="38">
        <f t="shared" si="43"/>
        <v>2021</v>
      </c>
      <c r="Y378" s="36" t="s">
        <v>192</v>
      </c>
      <c r="Z378" s="31">
        <f t="shared" si="45"/>
        <v>8148.205568526083</v>
      </c>
      <c r="AA378" s="36"/>
      <c r="AB378" s="36">
        <v>8148205.5685260827</v>
      </c>
      <c r="AC378" s="31">
        <f t="shared" si="46"/>
        <v>9089.2937424389966</v>
      </c>
      <c r="AE378" s="32">
        <v>9089293.7424389962</v>
      </c>
      <c r="AF378" s="200">
        <f t="shared" si="44"/>
        <v>10.353809664208125</v>
      </c>
      <c r="AH378" s="32">
        <f t="shared" si="47"/>
        <v>10.353809664208125</v>
      </c>
      <c r="AI378" s="35">
        <f t="shared" si="48"/>
        <v>5978.2871944813051</v>
      </c>
      <c r="AK378" s="35">
        <v>5978287.1944813048</v>
      </c>
      <c r="AL378" s="32">
        <v>4876.186290665788</v>
      </c>
      <c r="AM378" s="37">
        <v>1102.1009038155064</v>
      </c>
    </row>
    <row r="379" spans="24:39" x14ac:dyDescent="0.5">
      <c r="X379" s="38">
        <f t="shared" si="43"/>
        <v>2021</v>
      </c>
      <c r="Y379" s="36" t="s">
        <v>193</v>
      </c>
      <c r="Z379" s="31">
        <f t="shared" si="45"/>
        <v>8104.1288069841175</v>
      </c>
      <c r="AA379" s="36"/>
      <c r="AB379" s="36">
        <v>8104128.8069841173</v>
      </c>
      <c r="AC379" s="31">
        <f t="shared" si="46"/>
        <v>9029.1032951418001</v>
      </c>
      <c r="AE379" s="32">
        <v>9029103.2951417994</v>
      </c>
      <c r="AF379" s="200">
        <f t="shared" si="44"/>
        <v>10.244367108474373</v>
      </c>
      <c r="AH379" s="32">
        <f t="shared" si="47"/>
        <v>10.244367108474373</v>
      </c>
      <c r="AI379" s="35">
        <f t="shared" si="48"/>
        <v>5936.926757464048</v>
      </c>
      <c r="AK379" s="35">
        <v>5936926.7574640485</v>
      </c>
      <c r="AL379" s="32">
        <v>4853.9414729914715</v>
      </c>
      <c r="AM379" s="37">
        <v>1082.9852844725838</v>
      </c>
    </row>
    <row r="380" spans="24:39" x14ac:dyDescent="0.5">
      <c r="X380" s="38">
        <f t="shared" si="43"/>
        <v>2021</v>
      </c>
      <c r="Y380" s="36" t="s">
        <v>194</v>
      </c>
      <c r="Z380" s="31">
        <f t="shared" si="45"/>
        <v>8041.1104714103931</v>
      </c>
      <c r="AA380" s="36"/>
      <c r="AB380" s="36">
        <v>8041110.4714103928</v>
      </c>
      <c r="AC380" s="31">
        <f t="shared" si="46"/>
        <v>8938.2717516501689</v>
      </c>
      <c r="AE380" s="32">
        <v>8938271.7516501695</v>
      </c>
      <c r="AF380" s="200">
        <f t="shared" si="44"/>
        <v>10.037301451190983</v>
      </c>
      <c r="AH380" s="32">
        <f t="shared" si="47"/>
        <v>10.037301451190995</v>
      </c>
      <c r="AI380" s="35">
        <f t="shared" si="48"/>
        <v>5874.566397476784</v>
      </c>
      <c r="AK380" s="35">
        <v>5874566.397476784</v>
      </c>
      <c r="AL380" s="32">
        <v>4801.8193736056301</v>
      </c>
      <c r="AM380" s="37">
        <v>1072.7470238711285</v>
      </c>
    </row>
    <row r="381" spans="24:39" x14ac:dyDescent="0.5">
      <c r="X381" s="38">
        <f t="shared" si="43"/>
        <v>2021</v>
      </c>
      <c r="Y381" s="36" t="s">
        <v>195</v>
      </c>
      <c r="Z381" s="31">
        <f t="shared" si="45"/>
        <v>8041.1914145572082</v>
      </c>
      <c r="AA381" s="36"/>
      <c r="AB381" s="36">
        <v>8041191.4145572083</v>
      </c>
      <c r="AC381" s="31">
        <f t="shared" si="46"/>
        <v>8884.9496070841869</v>
      </c>
      <c r="AE381" s="32">
        <v>8884949.6070841867</v>
      </c>
      <c r="AF381" s="200">
        <f t="shared" si="44"/>
        <v>9.4964882170432308</v>
      </c>
      <c r="AH381" s="32">
        <f t="shared" si="47"/>
        <v>9.4964882170432308</v>
      </c>
      <c r="AI381" s="35">
        <f t="shared" si="48"/>
        <v>5885.1915379912998</v>
      </c>
      <c r="AK381" s="35">
        <v>5885191.5379913002</v>
      </c>
      <c r="AL381" s="32">
        <v>4836.4970055324693</v>
      </c>
      <c r="AM381" s="37">
        <v>1048.6945324588291</v>
      </c>
    </row>
    <row r="382" spans="24:39" x14ac:dyDescent="0.5">
      <c r="X382" s="38">
        <f t="shared" si="43"/>
        <v>2021</v>
      </c>
      <c r="Y382" s="36" t="s">
        <v>196</v>
      </c>
      <c r="Z382" s="31">
        <f t="shared" si="45"/>
        <v>8148.9477948891772</v>
      </c>
      <c r="AA382" s="36"/>
      <c r="AB382" s="36">
        <v>8148947.7948891772</v>
      </c>
      <c r="AC382" s="31">
        <f t="shared" si="46"/>
        <v>8948.3277956890579</v>
      </c>
      <c r="AE382" s="32">
        <v>8948327.7956890576</v>
      </c>
      <c r="AF382" s="200">
        <f t="shared" si="44"/>
        <v>8.9332892027602089</v>
      </c>
      <c r="AH382" s="32">
        <f t="shared" si="47"/>
        <v>8.9332892027601964</v>
      </c>
      <c r="AI382" s="35">
        <f t="shared" si="48"/>
        <v>5923.9575965598797</v>
      </c>
      <c r="AK382" s="35">
        <v>5923957.5965598794</v>
      </c>
      <c r="AL382" s="32">
        <v>4847.4751275240887</v>
      </c>
      <c r="AM382" s="37">
        <v>1076.4824690358307</v>
      </c>
    </row>
    <row r="383" spans="24:39" x14ac:dyDescent="0.5">
      <c r="X383" s="38">
        <f t="shared" si="43"/>
        <v>2021</v>
      </c>
      <c r="Y383" s="36" t="s">
        <v>197</v>
      </c>
      <c r="Z383" s="31">
        <f t="shared" si="45"/>
        <v>8258.7752434176527</v>
      </c>
      <c r="AA383" s="36"/>
      <c r="AB383" s="36">
        <v>8258775.2434176523</v>
      </c>
      <c r="AC383" s="31">
        <f t="shared" si="46"/>
        <v>9030.6784476998782</v>
      </c>
      <c r="AE383" s="32">
        <v>9030678.4476998784</v>
      </c>
      <c r="AF383" s="200">
        <f t="shared" si="44"/>
        <v>8.5475660411630567</v>
      </c>
      <c r="AH383" s="32">
        <f t="shared" si="47"/>
        <v>8.5475660411630567</v>
      </c>
      <c r="AI383" s="35">
        <f t="shared" si="48"/>
        <v>5989.1073431008299</v>
      </c>
      <c r="AK383" s="35">
        <v>5989107.34310083</v>
      </c>
      <c r="AL383" s="32">
        <v>4905.048065591458</v>
      </c>
      <c r="AM383" s="37">
        <v>1084.0592775093762</v>
      </c>
    </row>
    <row r="384" spans="24:39" x14ac:dyDescent="0.5">
      <c r="X384" s="38">
        <f t="shared" si="43"/>
        <v>2021</v>
      </c>
      <c r="Y384" s="36" t="s">
        <v>198</v>
      </c>
      <c r="Z384" s="31">
        <f t="shared" si="45"/>
        <v>8345.2397354882232</v>
      </c>
      <c r="AA384" s="36"/>
      <c r="AB384" s="36">
        <v>8345239.7354882229</v>
      </c>
      <c r="AC384" s="31">
        <f t="shared" si="46"/>
        <v>9111.08184764203</v>
      </c>
      <c r="AE384" s="32">
        <v>9111081.8476420306</v>
      </c>
      <c r="AF384" s="200">
        <f t="shared" si="44"/>
        <v>8.4056111552988426</v>
      </c>
      <c r="AH384" s="32">
        <f t="shared" si="47"/>
        <v>8.4056111552988533</v>
      </c>
      <c r="AI384" s="35">
        <f t="shared" si="48"/>
        <v>6028.971504754687</v>
      </c>
      <c r="AK384" s="35">
        <v>6028971.5047546867</v>
      </c>
      <c r="AL384" s="32">
        <v>4925.368638318776</v>
      </c>
      <c r="AM384" s="37">
        <v>1103.602866435953</v>
      </c>
    </row>
    <row r="385" spans="24:39" x14ac:dyDescent="0.5">
      <c r="X385" s="38">
        <f>+X373+1</f>
        <v>2021</v>
      </c>
      <c r="Y385" s="36" t="s">
        <v>199</v>
      </c>
      <c r="Z385" s="31">
        <f t="shared" si="45"/>
        <v>8456.5112535566532</v>
      </c>
      <c r="AA385" s="36"/>
      <c r="AB385" s="36">
        <v>8456511.2535566539</v>
      </c>
      <c r="AC385" s="31">
        <f t="shared" si="46"/>
        <v>9199.519709015256</v>
      </c>
      <c r="AE385" s="32">
        <v>9199519.7090152558</v>
      </c>
      <c r="AF385" s="200">
        <f t="shared" si="44"/>
        <v>8.0766005069859972</v>
      </c>
      <c r="AH385" s="32">
        <f t="shared" si="47"/>
        <v>8.0766005069859865</v>
      </c>
      <c r="AI385" s="35">
        <f t="shared" si="48"/>
        <v>6075.8807131669237</v>
      </c>
      <c r="AK385" s="35">
        <v>6075880.7131669233</v>
      </c>
      <c r="AL385" s="32">
        <v>4976.120646195468</v>
      </c>
      <c r="AM385" s="37">
        <v>1099.7600669714468</v>
      </c>
    </row>
    <row r="386" spans="24:39" x14ac:dyDescent="0.5">
      <c r="X386" s="38">
        <f>+X374+1</f>
        <v>2021</v>
      </c>
      <c r="Y386" s="36" t="s">
        <v>200</v>
      </c>
      <c r="Z386" s="31">
        <f t="shared" si="45"/>
        <v>8558.3621487674955</v>
      </c>
      <c r="AA386" s="36"/>
      <c r="AB386" s="36">
        <v>8558362.1487674955</v>
      </c>
      <c r="AC386" s="31">
        <f t="shared" si="46"/>
        <v>9255.0498190351918</v>
      </c>
      <c r="AE386" s="32">
        <v>9255049.8190351911</v>
      </c>
      <c r="AF386" s="200">
        <f t="shared" si="44"/>
        <v>7.527649055273522</v>
      </c>
      <c r="AH386" s="32">
        <f t="shared" si="47"/>
        <v>7.5276490552735105</v>
      </c>
      <c r="AI386" s="35">
        <f t="shared" si="48"/>
        <v>6144.1584471127817</v>
      </c>
      <c r="AK386" s="35">
        <v>6144158.4471127819</v>
      </c>
      <c r="AL386" s="32">
        <v>5057.1603101357287</v>
      </c>
      <c r="AM386" s="37">
        <v>1086.9981369770353</v>
      </c>
    </row>
    <row r="387" spans="24:39" x14ac:dyDescent="0.5">
      <c r="X387" s="38">
        <f>+X375+1</f>
        <v>2021</v>
      </c>
      <c r="Y387" s="36" t="s">
        <v>201</v>
      </c>
      <c r="Z387" s="31">
        <f t="shared" si="45"/>
        <v>8678.2868056954176</v>
      </c>
      <c r="AA387" s="36"/>
      <c r="AB387" s="36">
        <v>8678286.8056954183</v>
      </c>
      <c r="AC387" s="31">
        <f t="shared" si="46"/>
        <v>9350.5838190400773</v>
      </c>
      <c r="AE387" s="32">
        <v>9350583.8190400768</v>
      </c>
      <c r="AF387" s="200">
        <f t="shared" si="44"/>
        <v>7.1898934478903715</v>
      </c>
      <c r="AH387" s="32">
        <f t="shared" si="47"/>
        <v>7.1898934478903609</v>
      </c>
      <c r="AI387" s="35">
        <f t="shared" si="48"/>
        <v>6240.2861428877004</v>
      </c>
      <c r="AK387" s="35">
        <v>6240286.1428877003</v>
      </c>
      <c r="AL387" s="32">
        <v>5136.0376416991412</v>
      </c>
      <c r="AM387" s="37">
        <v>1104.2485011885806</v>
      </c>
    </row>
    <row r="388" spans="24:39" ht="16.5" thickBot="1" x14ac:dyDescent="0.55000000000000004">
      <c r="X388" s="40">
        <f>+X376+1</f>
        <v>2021</v>
      </c>
      <c r="Y388" s="41" t="s">
        <v>202</v>
      </c>
      <c r="Z388" s="202">
        <f t="shared" si="45"/>
        <v>8712.8901884522566</v>
      </c>
      <c r="AA388" s="41"/>
      <c r="AB388" s="41">
        <v>8712890.1884522568</v>
      </c>
      <c r="AC388" s="202">
        <f t="shared" si="46"/>
        <v>9396.1261994663382</v>
      </c>
      <c r="AD388" s="15"/>
      <c r="AE388" s="42">
        <v>9396126.1994663384</v>
      </c>
      <c r="AF388" s="205">
        <f t="shared" si="44"/>
        <v>7.2714648197561127</v>
      </c>
      <c r="AG388" s="15"/>
      <c r="AH388" s="42">
        <f t="shared" si="47"/>
        <v>7.2714648197561127</v>
      </c>
      <c r="AI388" s="35">
        <f t="shared" si="48"/>
        <v>6326.8246134711926</v>
      </c>
      <c r="AJ388" s="15"/>
      <c r="AK388" s="35">
        <v>6326824.6134711923</v>
      </c>
      <c r="AL388" s="42">
        <v>5231.1294458170223</v>
      </c>
      <c r="AM388" s="44">
        <v>1095.6951676541726</v>
      </c>
    </row>
    <row r="389" spans="24:39" x14ac:dyDescent="0.5">
      <c r="X389" s="108">
        <f t="shared" ref="X389:X396" si="49">+X377+1</f>
        <v>2022</v>
      </c>
      <c r="Y389" s="112" t="s">
        <v>203</v>
      </c>
      <c r="Z389" s="203">
        <f t="shared" si="45"/>
        <v>8768.6446671999893</v>
      </c>
      <c r="AA389" s="112"/>
      <c r="AB389" s="112">
        <v>8768644.6671999898</v>
      </c>
      <c r="AC389" s="203">
        <f t="shared" si="46"/>
        <v>9479.4643819231642</v>
      </c>
      <c r="AD389" s="87"/>
      <c r="AE389" s="87">
        <v>9479464.3819231633</v>
      </c>
      <c r="AF389" s="204">
        <f t="shared" si="44"/>
        <v>7.498521921540946</v>
      </c>
      <c r="AG389" s="87"/>
      <c r="AH389" s="111">
        <f t="shared" si="47"/>
        <v>7.4985219215409344</v>
      </c>
      <c r="AI389" s="35">
        <f t="shared" si="48"/>
        <v>6449.2843574751241</v>
      </c>
      <c r="AK389" s="35">
        <v>6449284.3574751243</v>
      </c>
      <c r="AL389" s="32">
        <v>5338.8582704594901</v>
      </c>
      <c r="AM389" s="32">
        <v>1110.4260870156099</v>
      </c>
    </row>
    <row r="390" spans="24:39" x14ac:dyDescent="0.5">
      <c r="X390" s="38">
        <f t="shared" si="49"/>
        <v>2022</v>
      </c>
      <c r="Y390" s="36" t="s">
        <v>192</v>
      </c>
      <c r="Z390" s="31">
        <f t="shared" si="45"/>
        <v>8797.5610642690081</v>
      </c>
      <c r="AA390" s="36"/>
      <c r="AB390" s="36">
        <v>8797561.0642690081</v>
      </c>
      <c r="AC390" s="31">
        <f t="shared" si="46"/>
        <v>9541.6023505117155</v>
      </c>
      <c r="AE390" s="16">
        <v>9541602.3505117148</v>
      </c>
      <c r="AF390" s="200">
        <f t="shared" ref="AF390:AF409" si="50">+(1-Z390/AC390)*100</f>
        <v>7.7978651688707661</v>
      </c>
      <c r="AH390" s="32">
        <f t="shared" si="47"/>
        <v>7.7978651688707545</v>
      </c>
      <c r="AI390" s="35">
        <f t="shared" si="48"/>
        <v>6467.4162620310453</v>
      </c>
      <c r="AK390" s="35">
        <v>6467416.2620310457</v>
      </c>
      <c r="AL390" s="32">
        <v>5367.80652746737</v>
      </c>
      <c r="AM390" s="32">
        <v>1099.6097345636399</v>
      </c>
    </row>
    <row r="391" spans="24:39" x14ac:dyDescent="0.5">
      <c r="X391" s="38">
        <f t="shared" si="49"/>
        <v>2022</v>
      </c>
      <c r="Y391" s="36" t="s">
        <v>193</v>
      </c>
      <c r="Z391" s="31">
        <f t="shared" si="45"/>
        <v>8835.4776322722846</v>
      </c>
      <c r="AA391" s="36"/>
      <c r="AB391" s="36">
        <v>8835477.6322722845</v>
      </c>
      <c r="AC391" s="31">
        <f t="shared" si="46"/>
        <v>9577.4932698407119</v>
      </c>
      <c r="AE391" s="16">
        <v>9577493.2698407117</v>
      </c>
      <c r="AF391" s="200">
        <f t="shared" si="50"/>
        <v>7.7474931765811439</v>
      </c>
      <c r="AH391" s="32">
        <f t="shared" si="47"/>
        <v>7.7474931765811439</v>
      </c>
      <c r="AI391" s="35">
        <f t="shared" si="48"/>
        <v>6466.6231922807847</v>
      </c>
      <c r="AK391" s="35">
        <v>6466623.1922807842</v>
      </c>
      <c r="AL391" s="32">
        <v>5341.4789387307701</v>
      </c>
      <c r="AM391" s="32">
        <v>1125.14425355002</v>
      </c>
    </row>
    <row r="392" spans="24:39" x14ac:dyDescent="0.5">
      <c r="X392" s="38">
        <f t="shared" si="49"/>
        <v>2022</v>
      </c>
      <c r="Y392" s="36" t="s">
        <v>194</v>
      </c>
      <c r="Z392" s="31">
        <f t="shared" si="45"/>
        <v>8855.0758705986154</v>
      </c>
      <c r="AA392" s="36"/>
      <c r="AB392" s="36">
        <v>8855075.8705986161</v>
      </c>
      <c r="AC392" s="31">
        <f t="shared" si="46"/>
        <v>9604.6183418149667</v>
      </c>
      <c r="AE392" s="16">
        <v>9604618.3418149669</v>
      </c>
      <c r="AF392" s="200">
        <f t="shared" si="50"/>
        <v>7.8039797578746022</v>
      </c>
      <c r="AH392" s="32">
        <f t="shared" si="47"/>
        <v>7.8039797578746022</v>
      </c>
      <c r="AI392" s="35">
        <f t="shared" si="48"/>
        <v>6391.7929098970326</v>
      </c>
      <c r="AK392" s="35">
        <v>6391792.9098970322</v>
      </c>
      <c r="AL392" s="32">
        <v>5277.1143888213401</v>
      </c>
      <c r="AM392" s="32">
        <v>1114.67852107564</v>
      </c>
    </row>
    <row r="393" spans="24:39" x14ac:dyDescent="0.5">
      <c r="X393" s="38">
        <f t="shared" si="49"/>
        <v>2022</v>
      </c>
      <c r="Y393" s="36" t="s">
        <v>195</v>
      </c>
      <c r="Z393" s="31">
        <f t="shared" si="45"/>
        <v>8838.4320758244958</v>
      </c>
      <c r="AA393" s="36"/>
      <c r="AB393" s="36">
        <v>8838432.0758244954</v>
      </c>
      <c r="AC393" s="31">
        <f t="shared" si="46"/>
        <v>9587.3450150510944</v>
      </c>
      <c r="AE393" s="16">
        <v>9587345.0150510948</v>
      </c>
      <c r="AF393" s="200">
        <f t="shared" si="50"/>
        <v>7.8114737505627136</v>
      </c>
      <c r="AH393" s="32">
        <f t="shared" si="47"/>
        <v>7.8114737505627136</v>
      </c>
      <c r="AI393" s="35">
        <f t="shared" si="48"/>
        <v>6409.0120157338506</v>
      </c>
      <c r="AK393" s="35">
        <v>6409012.0157338502</v>
      </c>
      <c r="AL393" s="32">
        <v>5293.9249918860696</v>
      </c>
      <c r="AM393" s="32">
        <v>1115.0870238478101</v>
      </c>
    </row>
    <row r="394" spans="24:39" x14ac:dyDescent="0.5">
      <c r="X394" s="38">
        <f t="shared" si="49"/>
        <v>2022</v>
      </c>
      <c r="Y394" s="36" t="s">
        <v>196</v>
      </c>
      <c r="Z394" s="31">
        <f t="shared" si="45"/>
        <v>8849.8313266449331</v>
      </c>
      <c r="AA394" s="36"/>
      <c r="AB394" s="36">
        <v>8849831.3266449329</v>
      </c>
      <c r="AC394" s="31">
        <f t="shared" si="46"/>
        <v>9610.9004185617978</v>
      </c>
      <c r="AE394" s="16">
        <v>9610900.4185617976</v>
      </c>
      <c r="AF394" s="200">
        <f t="shared" si="50"/>
        <v>7.9188115449307039</v>
      </c>
      <c r="AH394" s="32">
        <f t="shared" si="47"/>
        <v>7.9188115449307039</v>
      </c>
      <c r="AI394" s="35">
        <f t="shared" si="48"/>
        <v>6441.1098706026423</v>
      </c>
      <c r="AK394" s="35">
        <v>6441109.8706026422</v>
      </c>
      <c r="AL394" s="32">
        <v>5326.5237927964299</v>
      </c>
      <c r="AM394" s="32">
        <v>1114.5860778061999</v>
      </c>
    </row>
    <row r="395" spans="24:39" x14ac:dyDescent="0.5">
      <c r="X395" s="38">
        <f t="shared" si="49"/>
        <v>2022</v>
      </c>
      <c r="Y395" s="36" t="s">
        <v>197</v>
      </c>
      <c r="Z395" s="31">
        <f t="shared" si="45"/>
        <v>8853.2931868608757</v>
      </c>
      <c r="AA395" s="36"/>
      <c r="AB395" s="36">
        <v>8853293.1868608762</v>
      </c>
      <c r="AC395" s="31">
        <f t="shared" si="46"/>
        <v>9615.765688799911</v>
      </c>
      <c r="AE395" s="16">
        <v>9615765.6887999102</v>
      </c>
      <c r="AF395" s="200">
        <f t="shared" si="50"/>
        <v>7.9293997650871972</v>
      </c>
      <c r="AH395" s="32">
        <f t="shared" si="47"/>
        <v>7.9293997650871866</v>
      </c>
      <c r="AI395" s="35">
        <f t="shared" si="48"/>
        <v>6442.2049793167489</v>
      </c>
      <c r="AK395" s="35">
        <v>6442204.9793167487</v>
      </c>
      <c r="AL395" s="32">
        <v>5321.7842843311</v>
      </c>
      <c r="AM395" s="32">
        <v>1120.42069498559</v>
      </c>
    </row>
    <row r="396" spans="24:39" x14ac:dyDescent="0.5">
      <c r="X396" s="38">
        <f t="shared" si="49"/>
        <v>2022</v>
      </c>
      <c r="Y396" s="36" t="s">
        <v>198</v>
      </c>
      <c r="Z396" s="31">
        <f t="shared" si="45"/>
        <v>8843.5442081890069</v>
      </c>
      <c r="AA396" s="36"/>
      <c r="AB396" s="36">
        <v>8843544.2081890069</v>
      </c>
      <c r="AC396" s="31">
        <f t="shared" si="46"/>
        <v>9616.7317913327042</v>
      </c>
      <c r="AE396" s="16">
        <v>9616731.7913327049</v>
      </c>
      <c r="AF396" s="200">
        <f t="shared" si="50"/>
        <v>8.0400244066341724</v>
      </c>
      <c r="AH396" s="32">
        <f t="shared" si="47"/>
        <v>8.0400244066341831</v>
      </c>
      <c r="AI396" s="35">
        <f t="shared" si="48"/>
        <v>6407.4928163013701</v>
      </c>
      <c r="AK396" s="35">
        <v>6407492.81630137</v>
      </c>
      <c r="AL396" s="32">
        <v>5294.9790751232104</v>
      </c>
      <c r="AM396" s="32">
        <v>1112.51374117814</v>
      </c>
    </row>
    <row r="397" spans="24:39" x14ac:dyDescent="0.5">
      <c r="X397" s="38">
        <f>+X385+1</f>
        <v>2022</v>
      </c>
      <c r="Y397" s="36" t="s">
        <v>199</v>
      </c>
      <c r="Z397" s="31">
        <f t="shared" si="45"/>
        <v>8869.3230112417914</v>
      </c>
      <c r="AA397" s="36"/>
      <c r="AB397" s="36">
        <v>8869323.0112417918</v>
      </c>
      <c r="AC397" s="31">
        <f t="shared" si="46"/>
        <v>9637.2562701294501</v>
      </c>
      <c r="AE397" s="16">
        <v>9637256.2701294497</v>
      </c>
      <c r="AF397" s="200">
        <f t="shared" si="50"/>
        <v>7.9683805988210343</v>
      </c>
      <c r="AH397" s="32">
        <f t="shared" si="47"/>
        <v>7.9683805988210228</v>
      </c>
      <c r="AI397" s="35">
        <f t="shared" si="48"/>
        <v>6422.7309338728592</v>
      </c>
      <c r="AK397" s="35">
        <v>6422730.933872859</v>
      </c>
      <c r="AL397" s="32">
        <v>5313.1431519570297</v>
      </c>
      <c r="AM397" s="32">
        <v>1109.58778191583</v>
      </c>
    </row>
    <row r="398" spans="24:39" x14ac:dyDescent="0.5">
      <c r="X398" s="38">
        <f>+X386+1</f>
        <v>2022</v>
      </c>
      <c r="Y398" s="36" t="s">
        <v>200</v>
      </c>
      <c r="Z398" s="31">
        <f t="shared" si="45"/>
        <v>8883.090434042093</v>
      </c>
      <c r="AA398" s="36"/>
      <c r="AB398" s="36">
        <v>8883090.4340420924</v>
      </c>
      <c r="AC398" s="31">
        <f t="shared" si="46"/>
        <v>9650.1649806460937</v>
      </c>
      <c r="AE398" s="16">
        <v>9650164.9806460943</v>
      </c>
      <c r="AF398" s="200">
        <f t="shared" si="50"/>
        <v>7.948823135587924</v>
      </c>
      <c r="AH398" s="32">
        <f t="shared" si="47"/>
        <v>7.9488231355879346</v>
      </c>
      <c r="AI398" s="35">
        <f t="shared" si="48"/>
        <v>6496.0147877802337</v>
      </c>
      <c r="AK398" s="35">
        <v>6496014.7877802337</v>
      </c>
      <c r="AL398" s="32">
        <v>5398.89806287803</v>
      </c>
      <c r="AM398" s="32">
        <v>1097.1167249021901</v>
      </c>
    </row>
    <row r="399" spans="24:39" x14ac:dyDescent="0.5">
      <c r="X399" s="38">
        <f>+X387+1</f>
        <v>2022</v>
      </c>
      <c r="Y399" s="36" t="s">
        <v>201</v>
      </c>
      <c r="Z399" s="31">
        <f t="shared" si="45"/>
        <v>8965.2303799361107</v>
      </c>
      <c r="AA399" s="36"/>
      <c r="AB399" s="36">
        <v>8965230.3799361102</v>
      </c>
      <c r="AC399" s="31">
        <f t="shared" si="46"/>
        <v>9730.2993807289258</v>
      </c>
      <c r="AE399" s="16">
        <v>9730299.3807289265</v>
      </c>
      <c r="AF399" s="200">
        <f t="shared" si="50"/>
        <v>7.8627488308124498</v>
      </c>
      <c r="AH399" s="32">
        <f t="shared" si="47"/>
        <v>7.8627488308124605</v>
      </c>
      <c r="AI399" s="35">
        <f t="shared" si="48"/>
        <v>6558.0775705240449</v>
      </c>
      <c r="AK399" s="35">
        <v>6558077.5705240453</v>
      </c>
      <c r="AL399" s="32">
        <v>5442.2749520924899</v>
      </c>
      <c r="AM399" s="32">
        <v>1115.8026184315299</v>
      </c>
    </row>
    <row r="400" spans="24:39" ht="16.5" thickBot="1" x14ac:dyDescent="0.55000000000000004">
      <c r="X400" s="40">
        <f>+X388+1</f>
        <v>2022</v>
      </c>
      <c r="Y400" s="41" t="s">
        <v>202</v>
      </c>
      <c r="Z400" s="202">
        <f t="shared" si="45"/>
        <v>9008.5458557933816</v>
      </c>
      <c r="AA400" s="41"/>
      <c r="AB400" s="41">
        <v>9008545.8557933811</v>
      </c>
      <c r="AC400" s="202">
        <f t="shared" si="46"/>
        <v>9795.8633225843823</v>
      </c>
      <c r="AD400" s="15"/>
      <c r="AE400" s="15">
        <v>9795863.3225843832</v>
      </c>
      <c r="AF400" s="205">
        <f t="shared" si="50"/>
        <v>8.0372443026623159</v>
      </c>
      <c r="AG400" s="15"/>
      <c r="AH400" s="42">
        <f t="shared" si="47"/>
        <v>8.0372443026623266</v>
      </c>
      <c r="AI400" s="35">
        <f t="shared" si="48"/>
        <v>6621.8002131685198</v>
      </c>
      <c r="AK400" s="35">
        <v>6621800.2131685195</v>
      </c>
      <c r="AL400" s="32">
        <v>5481.0148815320499</v>
      </c>
      <c r="AM400" s="32">
        <v>1140.7853316364899</v>
      </c>
    </row>
    <row r="401" spans="24:39" x14ac:dyDescent="0.5">
      <c r="X401" s="108">
        <f t="shared" ref="X401:X408" si="51">+X389+1</f>
        <v>2023</v>
      </c>
      <c r="Y401" s="112" t="s">
        <v>203</v>
      </c>
      <c r="Z401" s="203">
        <f t="shared" si="45"/>
        <v>9030.1615912110192</v>
      </c>
      <c r="AA401" s="112"/>
      <c r="AB401" s="112">
        <v>9030161.5912110191</v>
      </c>
      <c r="AC401" s="203">
        <f t="shared" si="46"/>
        <v>9854.7736324854923</v>
      </c>
      <c r="AD401" s="87"/>
      <c r="AE401" s="87">
        <v>9854773.6324854922</v>
      </c>
      <c r="AF401" s="204">
        <f t="shared" si="50"/>
        <v>8.3676406179052591</v>
      </c>
      <c r="AG401" s="87"/>
      <c r="AH401" s="111">
        <f t="shared" si="47"/>
        <v>8.3676406179052591</v>
      </c>
      <c r="AI401" s="35">
        <f t="shared" si="48"/>
        <v>6639.7245825747532</v>
      </c>
      <c r="AK401" s="35">
        <v>6639724.5825747531</v>
      </c>
      <c r="AL401" s="32">
        <v>5442.6762824787802</v>
      </c>
      <c r="AM401" s="32">
        <v>1197.0483000960301</v>
      </c>
    </row>
    <row r="402" spans="24:39" x14ac:dyDescent="0.5">
      <c r="X402" s="38">
        <f t="shared" si="51"/>
        <v>2023</v>
      </c>
      <c r="Y402" s="36" t="s">
        <v>192</v>
      </c>
      <c r="Z402" s="31">
        <f t="shared" si="45"/>
        <v>9006.1450081268013</v>
      </c>
      <c r="AA402" s="36"/>
      <c r="AB402" s="36">
        <v>9006145.0081268009</v>
      </c>
      <c r="AC402" s="31">
        <f t="shared" si="46"/>
        <v>9876.0771678725414</v>
      </c>
      <c r="AE402" s="16">
        <v>9876077.1678725407</v>
      </c>
      <c r="AF402" s="200">
        <f t="shared" si="50"/>
        <v>8.8084787609363779</v>
      </c>
      <c r="AH402" s="32">
        <f t="shared" si="47"/>
        <v>8.8084787609363779</v>
      </c>
      <c r="AI402" s="35">
        <f t="shared" si="48"/>
        <v>6613.4516129362646</v>
      </c>
      <c r="AK402" s="35">
        <v>6613451.6129362648</v>
      </c>
      <c r="AL402" s="32">
        <v>5419.7023341628601</v>
      </c>
      <c r="AM402" s="32">
        <v>1193.74927877339</v>
      </c>
    </row>
    <row r="403" spans="24:39" x14ac:dyDescent="0.5">
      <c r="X403" s="38">
        <f t="shared" si="51"/>
        <v>2023</v>
      </c>
      <c r="Y403" s="36" t="s">
        <v>193</v>
      </c>
      <c r="Z403" s="31">
        <f t="shared" si="45"/>
        <v>9006.7291141666883</v>
      </c>
      <c r="AA403" s="36"/>
      <c r="AB403" s="36">
        <v>9006729.1141666882</v>
      </c>
      <c r="AC403" s="31">
        <f t="shared" si="46"/>
        <v>9860.6310574469753</v>
      </c>
      <c r="AE403" s="16">
        <v>9860631.0574469753</v>
      </c>
      <c r="AF403" s="200">
        <f t="shared" si="50"/>
        <v>8.6597088797415349</v>
      </c>
      <c r="AH403" s="32">
        <f t="shared" si="47"/>
        <v>8.6597088797415349</v>
      </c>
      <c r="AI403" s="35">
        <f t="shared" si="48"/>
        <v>6578.6138508298618</v>
      </c>
      <c r="AK403" s="35">
        <v>6578613.8508298621</v>
      </c>
      <c r="AL403" s="32">
        <v>5389.5214739958901</v>
      </c>
      <c r="AM403" s="32">
        <v>1189.0923768339601</v>
      </c>
    </row>
    <row r="404" spans="24:39" x14ac:dyDescent="0.5">
      <c r="X404" s="38">
        <f t="shared" si="51"/>
        <v>2023</v>
      </c>
      <c r="Y404" s="36" t="s">
        <v>194</v>
      </c>
      <c r="Z404" s="31">
        <f t="shared" si="45"/>
        <v>9034.2307928412974</v>
      </c>
      <c r="AA404" s="36"/>
      <c r="AB404" s="36">
        <v>9034230.7928412966</v>
      </c>
      <c r="AC404" s="31">
        <f t="shared" si="46"/>
        <v>9876.1463656767155</v>
      </c>
      <c r="AE404" s="16">
        <v>9876146.365676716</v>
      </c>
      <c r="AF404" s="200">
        <f t="shared" si="50"/>
        <v>8.5247377029707412</v>
      </c>
      <c r="AH404" s="32">
        <f t="shared" si="47"/>
        <v>8.5247377029707643</v>
      </c>
      <c r="AI404" s="35">
        <f t="shared" si="48"/>
        <v>6591.3759808059294</v>
      </c>
      <c r="AK404" s="35">
        <v>6591375.9808059298</v>
      </c>
      <c r="AL404" s="32">
        <v>5426.0312087250604</v>
      </c>
      <c r="AM404" s="32">
        <v>1165.3447720808299</v>
      </c>
    </row>
    <row r="405" spans="24:39" x14ac:dyDescent="0.5">
      <c r="X405" s="38">
        <f t="shared" si="51"/>
        <v>2023</v>
      </c>
      <c r="Y405" s="36" t="s">
        <v>195</v>
      </c>
      <c r="Z405" s="31">
        <f t="shared" si="45"/>
        <v>9035.1139835172507</v>
      </c>
      <c r="AA405" s="36"/>
      <c r="AB405" s="36">
        <v>9035113.98351725</v>
      </c>
      <c r="AC405" s="31">
        <f t="shared" si="46"/>
        <v>9877.4192735815686</v>
      </c>
      <c r="AE405" s="16">
        <v>9877419.2735815682</v>
      </c>
      <c r="AF405" s="200">
        <f t="shared" si="50"/>
        <v>8.5275846527763761</v>
      </c>
      <c r="AH405" s="32">
        <f t="shared" si="47"/>
        <v>8.5275846527763761</v>
      </c>
      <c r="AI405" s="35">
        <f t="shared" si="48"/>
        <v>6596.4939842225822</v>
      </c>
      <c r="AK405" s="35">
        <v>6596493.9842225825</v>
      </c>
      <c r="AL405" s="32">
        <v>5428.2932322464903</v>
      </c>
      <c r="AM405" s="32">
        <v>1168.20075197611</v>
      </c>
    </row>
    <row r="406" spans="24:39" x14ac:dyDescent="0.5">
      <c r="X406" s="38">
        <f t="shared" si="51"/>
        <v>2023</v>
      </c>
      <c r="Y406" s="36" t="s">
        <v>196</v>
      </c>
      <c r="Z406" s="31">
        <f t="shared" si="45"/>
        <v>9028.6472601108908</v>
      </c>
      <c r="AA406" s="36"/>
      <c r="AB406" s="36">
        <v>9028647.2601108905</v>
      </c>
      <c r="AC406" s="31">
        <f t="shared" si="46"/>
        <v>9896.8172533907291</v>
      </c>
      <c r="AE406" s="16">
        <v>9896817.2533907294</v>
      </c>
      <c r="AF406" s="200">
        <f t="shared" si="50"/>
        <v>8.7722140467168526</v>
      </c>
      <c r="AH406" s="32">
        <f t="shared" si="47"/>
        <v>8.7722140467168526</v>
      </c>
      <c r="AI406" s="35">
        <f t="shared" si="48"/>
        <v>6603.3259892816404</v>
      </c>
      <c r="AK406" s="35">
        <v>6603325.9892816404</v>
      </c>
      <c r="AL406" s="32">
        <v>5426.8809272629906</v>
      </c>
      <c r="AM406" s="32">
        <v>1176.4450620186526</v>
      </c>
    </row>
    <row r="407" spans="24:39" x14ac:dyDescent="0.5">
      <c r="X407" s="38">
        <f t="shared" si="51"/>
        <v>2023</v>
      </c>
      <c r="Y407" s="36" t="s">
        <v>197</v>
      </c>
      <c r="Z407" s="31">
        <f>+AB407/1000</f>
        <v>9005.4428287419396</v>
      </c>
      <c r="AA407" s="36"/>
      <c r="AB407" s="36">
        <v>9005442.8287419397</v>
      </c>
      <c r="AC407" s="31">
        <f t="shared" si="46"/>
        <v>9895.6181278261593</v>
      </c>
      <c r="AE407" s="16">
        <v>9895618.1278261598</v>
      </c>
      <c r="AF407" s="200">
        <f t="shared" si="50"/>
        <v>8.9956512830772546</v>
      </c>
      <c r="AH407" s="32">
        <f t="shared" si="47"/>
        <v>8.9956512830772652</v>
      </c>
      <c r="AI407" s="35">
        <f t="shared" si="48"/>
        <v>6583.5958812556601</v>
      </c>
      <c r="AK407" s="35">
        <v>6583595.8812556602</v>
      </c>
      <c r="AL407" s="32">
        <v>5411.3500493389784</v>
      </c>
      <c r="AM407" s="32">
        <v>1172.2458319166781</v>
      </c>
    </row>
    <row r="408" spans="24:39" x14ac:dyDescent="0.5">
      <c r="X408" s="38">
        <f t="shared" si="51"/>
        <v>2023</v>
      </c>
      <c r="Y408" s="36" t="s">
        <v>198</v>
      </c>
      <c r="Z408" s="31">
        <f t="shared" ref="Z408:Z409" si="52">+AB408/1000</f>
        <v>9023.4500000000007</v>
      </c>
      <c r="AA408" s="36"/>
      <c r="AB408" s="242">
        <f>9023.45*1000</f>
        <v>9023450</v>
      </c>
      <c r="AC408" s="31">
        <f t="shared" si="46"/>
        <v>9906.41</v>
      </c>
      <c r="AE408" s="35">
        <f>9906.41*1000</f>
        <v>9906410</v>
      </c>
      <c r="AF408" s="200">
        <f t="shared" si="50"/>
        <v>8.9130169254048592</v>
      </c>
      <c r="AH408" s="32">
        <f>+(1-AB408/AE408)*100</f>
        <v>8.9130169254048592</v>
      </c>
      <c r="AI408" s="22"/>
      <c r="AM408" s="22"/>
    </row>
    <row r="409" spans="24:39" x14ac:dyDescent="0.5">
      <c r="X409" s="38">
        <f>+X397+1</f>
        <v>2023</v>
      </c>
      <c r="Y409" s="36" t="s">
        <v>199</v>
      </c>
      <c r="Z409" s="31">
        <f t="shared" si="52"/>
        <v>9052.99</v>
      </c>
      <c r="AA409" s="36"/>
      <c r="AB409" s="242">
        <f>9052.99*1000</f>
        <v>9052990</v>
      </c>
      <c r="AC409" s="31">
        <f t="shared" si="46"/>
        <v>9935.94</v>
      </c>
      <c r="AE409" s="35">
        <f>9935.94*1000</f>
        <v>9935940</v>
      </c>
      <c r="AF409" s="200">
        <f t="shared" si="50"/>
        <v>8.8864264478247694</v>
      </c>
      <c r="AH409" s="32">
        <f t="shared" si="47"/>
        <v>8.8864264478247694</v>
      </c>
      <c r="AI409" s="22"/>
      <c r="AM409" s="22"/>
    </row>
    <row r="410" spans="24:39" x14ac:dyDescent="0.5">
      <c r="X410" s="38">
        <f>+X398+1</f>
        <v>2023</v>
      </c>
      <c r="Y410" s="36" t="s">
        <v>200</v>
      </c>
      <c r="Z410" s="31"/>
      <c r="AA410" s="36"/>
      <c r="AB410" s="36"/>
      <c r="AC410" s="31"/>
      <c r="AF410" s="200"/>
      <c r="AH410" s="32"/>
      <c r="AI410" s="22"/>
      <c r="AM410" s="22"/>
    </row>
    <row r="411" spans="24:39" x14ac:dyDescent="0.5">
      <c r="X411" s="38">
        <f>+X399+1</f>
        <v>2023</v>
      </c>
      <c r="Y411" s="36" t="s">
        <v>201</v>
      </c>
      <c r="Z411" s="31"/>
      <c r="AA411" s="36"/>
      <c r="AB411" s="36"/>
      <c r="AC411" s="31"/>
      <c r="AF411" s="200"/>
      <c r="AI411" s="22"/>
      <c r="AM411" s="22"/>
    </row>
    <row r="412" spans="24:39" ht="16.5" thickBot="1" x14ac:dyDescent="0.55000000000000004">
      <c r="X412" s="40">
        <f>+X400+1</f>
        <v>2023</v>
      </c>
      <c r="Y412" s="41" t="s">
        <v>202</v>
      </c>
      <c r="Z412" s="31"/>
      <c r="AA412" s="41"/>
      <c r="AB412" s="41"/>
      <c r="AC412" s="31"/>
      <c r="AD412" s="15"/>
      <c r="AE412" s="15"/>
      <c r="AF412" s="200"/>
      <c r="AG412" s="15"/>
      <c r="AH412" s="15"/>
      <c r="AI412" s="14"/>
      <c r="AJ412" s="15"/>
      <c r="AK412" s="15"/>
      <c r="AL412" s="15"/>
      <c r="AM412" s="14"/>
    </row>
  </sheetData>
  <mergeCells count="3">
    <mergeCell ref="A1:A3"/>
    <mergeCell ref="X3:AM3"/>
    <mergeCell ref="X1:AM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R411"/>
  <sheetViews>
    <sheetView zoomScale="56" zoomScaleNormal="56" workbookViewId="0">
      <selection activeCell="B2" sqref="B2"/>
    </sheetView>
  </sheetViews>
  <sheetFormatPr baseColWidth="10" defaultColWidth="11.453125" defaultRowHeight="14.5" x14ac:dyDescent="0.35"/>
  <cols>
    <col min="1" max="1" width="6.81640625" customWidth="1"/>
    <col min="2" max="2" width="16.453125" bestFit="1" customWidth="1"/>
    <col min="3" max="3" width="16" customWidth="1"/>
    <col min="4" max="4" width="15.7265625" customWidth="1"/>
    <col min="5" max="5" width="16.453125" bestFit="1" customWidth="1"/>
    <col min="6" max="50" width="16.1796875" customWidth="1"/>
    <col min="53" max="53" width="12.08984375" bestFit="1" customWidth="1"/>
    <col min="54" max="54" width="11.453125" customWidth="1"/>
    <col min="55" max="55" width="11.453125" style="28" customWidth="1"/>
    <col min="56" max="57" width="18.54296875" style="28" customWidth="1"/>
    <col min="58" max="59" width="12.1796875" customWidth="1"/>
    <col min="60" max="60" width="11.81640625" customWidth="1"/>
    <col min="61" max="62" width="16.08984375" customWidth="1"/>
    <col min="63" max="65" width="11.453125" customWidth="1"/>
    <col min="66" max="67" width="16" customWidth="1"/>
    <col min="68" max="68" width="11.453125" customWidth="1"/>
    <col min="69" max="69" width="16.26953125" customWidth="1"/>
    <col min="70" max="70" width="15.453125" customWidth="1"/>
    <col min="71" max="72" width="14.08984375" customWidth="1"/>
    <col min="73" max="75" width="11.453125" customWidth="1"/>
    <col min="76" max="76" width="13.90625" customWidth="1"/>
    <col min="77" max="77" width="16" customWidth="1"/>
    <col min="78" max="80" width="13.26953125" customWidth="1"/>
    <col min="81" max="81" width="15.08984375" customWidth="1"/>
    <col min="82" max="82" width="21.08984375" customWidth="1"/>
    <col min="83" max="83" width="14.1796875" customWidth="1"/>
    <col min="84" max="84" width="15.81640625" customWidth="1"/>
    <col min="85" max="85" width="10.26953125" customWidth="1"/>
    <col min="86" max="87" width="20.81640625" customWidth="1"/>
    <col min="88" max="88" width="16.54296875" customWidth="1"/>
    <col min="89" max="89" width="18.453125" customWidth="1"/>
    <col min="90" max="92" width="16.54296875" customWidth="1"/>
    <col min="93" max="93" width="18.7265625" customWidth="1"/>
    <col min="94" max="94" width="15.54296875" customWidth="1"/>
    <col min="95" max="96" width="13.453125" customWidth="1"/>
  </cols>
  <sheetData>
    <row r="1" spans="1:96" ht="104" x14ac:dyDescent="0.35">
      <c r="A1" s="315" t="s">
        <v>19</v>
      </c>
      <c r="B1" s="206" t="s">
        <v>204</v>
      </c>
      <c r="C1" s="188" t="s">
        <v>205</v>
      </c>
      <c r="D1" s="188" t="s">
        <v>206</v>
      </c>
      <c r="E1" s="208" t="s">
        <v>207</v>
      </c>
      <c r="F1" s="206" t="s">
        <v>208</v>
      </c>
      <c r="G1" s="188" t="s">
        <v>209</v>
      </c>
      <c r="H1" s="188" t="s">
        <v>210</v>
      </c>
      <c r="I1" s="188" t="s">
        <v>209</v>
      </c>
      <c r="J1" s="188" t="s">
        <v>210</v>
      </c>
      <c r="K1" s="208" t="s">
        <v>211</v>
      </c>
      <c r="L1" s="206" t="s">
        <v>212</v>
      </c>
      <c r="M1" s="188" t="s">
        <v>213</v>
      </c>
      <c r="N1" s="188" t="s">
        <v>214</v>
      </c>
      <c r="O1" s="188" t="s">
        <v>213</v>
      </c>
      <c r="P1" s="188" t="s">
        <v>214</v>
      </c>
      <c r="Q1" s="208" t="s">
        <v>215</v>
      </c>
      <c r="R1" s="206" t="s">
        <v>216</v>
      </c>
      <c r="S1" s="188" t="s">
        <v>216</v>
      </c>
      <c r="T1" s="21" t="s">
        <v>217</v>
      </c>
      <c r="U1" s="21" t="s">
        <v>218</v>
      </c>
      <c r="V1" s="21" t="s">
        <v>444</v>
      </c>
      <c r="W1" s="188" t="s">
        <v>219</v>
      </c>
      <c r="X1" s="188" t="s">
        <v>220</v>
      </c>
      <c r="Y1" s="276" t="s">
        <v>221</v>
      </c>
      <c r="Z1" s="206" t="s">
        <v>222</v>
      </c>
      <c r="AA1" s="188" t="s">
        <v>223</v>
      </c>
      <c r="AB1" s="188" t="s">
        <v>224</v>
      </c>
      <c r="AC1" s="208" t="s">
        <v>225</v>
      </c>
      <c r="AD1" s="206" t="s">
        <v>226</v>
      </c>
      <c r="AE1" s="188" t="s">
        <v>227</v>
      </c>
      <c r="AF1" s="188" t="s">
        <v>228</v>
      </c>
      <c r="AG1" s="213" t="s">
        <v>229</v>
      </c>
      <c r="AH1" s="206" t="s">
        <v>230</v>
      </c>
      <c r="AI1" s="188" t="s">
        <v>231</v>
      </c>
      <c r="AJ1" s="188" t="s">
        <v>232</v>
      </c>
      <c r="AK1" s="208" t="s">
        <v>233</v>
      </c>
      <c r="AL1" s="206" t="s">
        <v>234</v>
      </c>
      <c r="AM1" s="188" t="s">
        <v>235</v>
      </c>
      <c r="AN1" s="188" t="s">
        <v>236</v>
      </c>
      <c r="AO1" s="208" t="s">
        <v>237</v>
      </c>
      <c r="AP1" s="206" t="s">
        <v>238</v>
      </c>
      <c r="AQ1" s="188" t="s">
        <v>239</v>
      </c>
      <c r="AR1" s="188" t="s">
        <v>240</v>
      </c>
      <c r="AS1" s="208" t="s">
        <v>241</v>
      </c>
      <c r="AT1" s="206" t="s">
        <v>242</v>
      </c>
      <c r="AU1" s="188" t="s">
        <v>243</v>
      </c>
      <c r="AV1" s="188" t="s">
        <v>244</v>
      </c>
      <c r="AW1" s="276" t="s">
        <v>245</v>
      </c>
      <c r="AX1" s="20"/>
      <c r="AY1" s="323" t="s">
        <v>147</v>
      </c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</row>
    <row r="2" spans="1:96" ht="81" customHeight="1" x14ac:dyDescent="0.35">
      <c r="A2" s="315"/>
      <c r="B2" s="9" t="s">
        <v>246</v>
      </c>
      <c r="C2" s="8" t="s">
        <v>247</v>
      </c>
      <c r="D2" s="8" t="s">
        <v>247</v>
      </c>
      <c r="E2" s="8" t="s">
        <v>149</v>
      </c>
      <c r="F2" s="9" t="s">
        <v>246</v>
      </c>
      <c r="G2" s="8" t="s">
        <v>247</v>
      </c>
      <c r="H2" s="8" t="s">
        <v>247</v>
      </c>
      <c r="I2" s="8" t="s">
        <v>247</v>
      </c>
      <c r="J2" s="8" t="s">
        <v>247</v>
      </c>
      <c r="K2" s="8"/>
      <c r="L2" s="9" t="s">
        <v>246</v>
      </c>
      <c r="M2" s="8" t="s">
        <v>248</v>
      </c>
      <c r="N2" s="8" t="s">
        <v>247</v>
      </c>
      <c r="O2" s="8" t="s">
        <v>248</v>
      </c>
      <c r="P2" s="8" t="s">
        <v>247</v>
      </c>
      <c r="R2" s="9" t="s">
        <v>246</v>
      </c>
      <c r="S2" s="8" t="s">
        <v>246</v>
      </c>
      <c r="T2" s="8" t="s">
        <v>246</v>
      </c>
      <c r="U2" s="8" t="s">
        <v>246</v>
      </c>
      <c r="V2" s="8" t="s">
        <v>246</v>
      </c>
      <c r="W2" s="8" t="s">
        <v>248</v>
      </c>
      <c r="X2" s="8" t="s">
        <v>247</v>
      </c>
      <c r="Y2" s="3"/>
      <c r="Z2" s="9" t="s">
        <v>246</v>
      </c>
      <c r="AA2" s="8" t="s">
        <v>248</v>
      </c>
      <c r="AB2" s="8" t="s">
        <v>247</v>
      </c>
      <c r="AD2" s="9" t="s">
        <v>246</v>
      </c>
      <c r="AE2" s="8" t="s">
        <v>248</v>
      </c>
      <c r="AF2" s="8" t="s">
        <v>247</v>
      </c>
      <c r="AH2" s="9" t="s">
        <v>246</v>
      </c>
      <c r="AI2" s="8" t="s">
        <v>248</v>
      </c>
      <c r="AJ2" s="8" t="s">
        <v>247</v>
      </c>
      <c r="AL2" s="9" t="s">
        <v>246</v>
      </c>
      <c r="AM2" s="8" t="s">
        <v>248</v>
      </c>
      <c r="AN2" s="8" t="s">
        <v>247</v>
      </c>
      <c r="AP2" s="9" t="s">
        <v>246</v>
      </c>
      <c r="AQ2" s="8" t="s">
        <v>248</v>
      </c>
      <c r="AR2" s="8" t="s">
        <v>247</v>
      </c>
      <c r="AT2" s="9" t="s">
        <v>246</v>
      </c>
      <c r="AU2" s="8" t="s">
        <v>248</v>
      </c>
      <c r="AV2" s="8" t="s">
        <v>247</v>
      </c>
      <c r="AW2" s="3"/>
      <c r="AY2" s="45" t="s">
        <v>19</v>
      </c>
      <c r="AZ2" s="46" t="s">
        <v>152</v>
      </c>
      <c r="BA2" s="207" t="s">
        <v>417</v>
      </c>
      <c r="BB2" s="207" t="s">
        <v>249</v>
      </c>
      <c r="BC2" s="207" t="s">
        <v>250</v>
      </c>
      <c r="BD2" s="207" t="s">
        <v>418</v>
      </c>
      <c r="BE2" s="207" t="s">
        <v>446</v>
      </c>
      <c r="BF2" s="207" t="s">
        <v>251</v>
      </c>
      <c r="BG2" s="207" t="s">
        <v>252</v>
      </c>
      <c r="BH2" s="207" t="s">
        <v>253</v>
      </c>
      <c r="BI2" s="207" t="s">
        <v>419</v>
      </c>
      <c r="BJ2" s="207" t="s">
        <v>447</v>
      </c>
      <c r="BK2" s="207" t="s">
        <v>254</v>
      </c>
      <c r="BL2" s="207" t="s">
        <v>255</v>
      </c>
      <c r="BM2" s="207" t="s">
        <v>256</v>
      </c>
      <c r="BN2" s="207" t="s">
        <v>420</v>
      </c>
      <c r="BO2" s="207" t="s">
        <v>448</v>
      </c>
      <c r="BP2" s="207" t="s">
        <v>257</v>
      </c>
      <c r="BQ2" s="207" t="s">
        <v>258</v>
      </c>
      <c r="BR2" s="207" t="s">
        <v>259</v>
      </c>
      <c r="BS2" s="207" t="s">
        <v>421</v>
      </c>
      <c r="BT2" s="207" t="s">
        <v>449</v>
      </c>
      <c r="BU2" s="207" t="s">
        <v>260</v>
      </c>
      <c r="BV2" s="207" t="s">
        <v>261</v>
      </c>
      <c r="BW2" s="207" t="s">
        <v>262</v>
      </c>
      <c r="BX2" s="207" t="s">
        <v>422</v>
      </c>
      <c r="BY2" s="207" t="s">
        <v>450</v>
      </c>
      <c r="BZ2" s="207" t="s">
        <v>263</v>
      </c>
      <c r="CA2" s="207" t="s">
        <v>264</v>
      </c>
      <c r="CB2" s="207" t="s">
        <v>265</v>
      </c>
      <c r="CC2" s="207" t="s">
        <v>234</v>
      </c>
      <c r="CD2" s="207" t="s">
        <v>451</v>
      </c>
      <c r="CE2" s="207" t="s">
        <v>266</v>
      </c>
      <c r="CF2" s="207" t="s">
        <v>267</v>
      </c>
      <c r="CG2" s="207" t="s">
        <v>268</v>
      </c>
      <c r="CH2" s="207" t="s">
        <v>238</v>
      </c>
      <c r="CI2" s="207" t="s">
        <v>452</v>
      </c>
      <c r="CJ2" s="207" t="s">
        <v>269</v>
      </c>
      <c r="CK2" s="207" t="s">
        <v>270</v>
      </c>
      <c r="CL2" s="207" t="s">
        <v>271</v>
      </c>
      <c r="CM2" s="207" t="s">
        <v>242</v>
      </c>
      <c r="CN2" s="207" t="s">
        <v>453</v>
      </c>
      <c r="CO2" s="48" t="s">
        <v>272</v>
      </c>
      <c r="CP2" s="48" t="s">
        <v>273</v>
      </c>
      <c r="CQ2" s="48" t="s">
        <v>274</v>
      </c>
      <c r="CR2" s="53" t="s">
        <v>423</v>
      </c>
    </row>
    <row r="3" spans="1:96" ht="62" customHeight="1" x14ac:dyDescent="0.35">
      <c r="A3" s="315"/>
      <c r="B3" s="9" t="s">
        <v>158</v>
      </c>
      <c r="C3" s="8" t="s">
        <v>440</v>
      </c>
      <c r="D3" s="8" t="s">
        <v>440</v>
      </c>
      <c r="E3" s="8" t="s">
        <v>275</v>
      </c>
      <c r="F3" s="9" t="s">
        <v>158</v>
      </c>
      <c r="G3" s="8" t="s">
        <v>440</v>
      </c>
      <c r="H3" s="8" t="s">
        <v>440</v>
      </c>
      <c r="I3" s="8" t="s">
        <v>276</v>
      </c>
      <c r="J3" s="8" t="s">
        <v>276</v>
      </c>
      <c r="K3" s="8" t="s">
        <v>276</v>
      </c>
      <c r="L3" s="9" t="s">
        <v>158</v>
      </c>
      <c r="M3" s="8" t="s">
        <v>312</v>
      </c>
      <c r="N3" s="8" t="s">
        <v>312</v>
      </c>
      <c r="O3" s="8" t="s">
        <v>276</v>
      </c>
      <c r="P3" s="8" t="s">
        <v>276</v>
      </c>
      <c r="Q3" s="8" t="s">
        <v>276</v>
      </c>
      <c r="R3" s="9" t="s">
        <v>158</v>
      </c>
      <c r="S3" s="8" t="s">
        <v>277</v>
      </c>
      <c r="T3" s="8" t="s">
        <v>278</v>
      </c>
      <c r="U3" s="8" t="s">
        <v>279</v>
      </c>
      <c r="V3" s="8" t="s">
        <v>443</v>
      </c>
      <c r="W3" s="8" t="s">
        <v>312</v>
      </c>
      <c r="X3" s="8" t="s">
        <v>312</v>
      </c>
      <c r="Y3" s="10" t="s">
        <v>276</v>
      </c>
      <c r="Z3" s="9" t="s">
        <v>158</v>
      </c>
      <c r="AA3" s="8" t="s">
        <v>312</v>
      </c>
      <c r="AB3" s="8" t="s">
        <v>312</v>
      </c>
      <c r="AC3" s="8" t="s">
        <v>276</v>
      </c>
      <c r="AD3" s="9" t="s">
        <v>158</v>
      </c>
      <c r="AE3" s="8" t="s">
        <v>312</v>
      </c>
      <c r="AF3" s="8" t="s">
        <v>312</v>
      </c>
      <c r="AG3" s="8" t="s">
        <v>276</v>
      </c>
      <c r="AH3" s="9" t="s">
        <v>158</v>
      </c>
      <c r="AI3" s="8" t="s">
        <v>312</v>
      </c>
      <c r="AJ3" s="8" t="s">
        <v>312</v>
      </c>
      <c r="AK3" s="8" t="s">
        <v>276</v>
      </c>
      <c r="AL3" s="9" t="s">
        <v>158</v>
      </c>
      <c r="AM3" s="8" t="s">
        <v>312</v>
      </c>
      <c r="AN3" s="8" t="s">
        <v>312</v>
      </c>
      <c r="AO3" s="8" t="s">
        <v>276</v>
      </c>
      <c r="AP3" s="9" t="s">
        <v>158</v>
      </c>
      <c r="AQ3" s="8" t="s">
        <v>312</v>
      </c>
      <c r="AR3" s="8" t="s">
        <v>312</v>
      </c>
      <c r="AS3" s="8" t="s">
        <v>276</v>
      </c>
      <c r="AT3" s="9" t="s">
        <v>158</v>
      </c>
      <c r="AU3" s="8" t="s">
        <v>312</v>
      </c>
      <c r="AV3" s="8" t="s">
        <v>312</v>
      </c>
      <c r="AW3" s="10" t="s">
        <v>276</v>
      </c>
      <c r="AX3" s="8"/>
      <c r="AY3" s="317" t="s">
        <v>158</v>
      </c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187"/>
    </row>
    <row r="4" spans="1:96" ht="16" x14ac:dyDescent="0.5">
      <c r="A4" s="11">
        <v>1990</v>
      </c>
      <c r="B4" s="51">
        <f t="shared" ref="B4:B37" si="0">+AVERAGEIFS(BA$4:BA$411,AY$4:AY$411,A4)-R4+S4</f>
        <v>4633.477707693196</v>
      </c>
      <c r="C4" s="277">
        <f t="shared" ref="C4:C32" si="1">D4*IF(OR(A4=1992,A4=1996,A4=2000,A4=2004,A4=2008,A4=2012,A4=2016),366/7,365/7)</f>
        <v>2326.2889881477931</v>
      </c>
      <c r="D4" s="32">
        <v>44.613761416533016</v>
      </c>
      <c r="E4">
        <v>1.6046552658081099</v>
      </c>
      <c r="F4" s="55">
        <f t="shared" ref="F4:F37" si="2">+B4-S4</f>
        <v>4539.2673891234726</v>
      </c>
      <c r="G4" s="35">
        <f t="shared" ref="G4:G37" si="3">+H4*IF(OR(A4=1992,A4=1996,A4=2000,A4=2004,A4=2008,A4=2012,A4=2016),52.2857142857143,52.1428571428571)</f>
        <v>2280.5672887106252</v>
      </c>
      <c r="H4" s="35">
        <v>43.736906906779147</v>
      </c>
      <c r="I4" s="32">
        <f t="shared" ref="I4:I37" si="4">J4*IF(OR(A4=1992,A4=1996,A4=2000,A4=2004,A4=2008,A4=2012,A4=2016),366/7,365/7)</f>
        <v>2601.66688646589</v>
      </c>
      <c r="J4" s="32">
        <v>49.894981384277344</v>
      </c>
      <c r="K4" s="278">
        <v>1.6047953367233276</v>
      </c>
      <c r="L4" s="54">
        <f t="shared" ref="L4:L37" si="5">+AVERAGEIFS(BE$4:BE$411,AY$4:AY$411,A4)</f>
        <v>769.98832347819382</v>
      </c>
      <c r="M4" s="277">
        <f t="shared" ref="M4:M37" si="6">N4*IF(OR(A4=1992,A4=1996,A4=2000,A4=2004,A4=2008,A4=2012,A4=2016),366/7,365/7)</f>
        <v>2368.4975706489154</v>
      </c>
      <c r="N4" s="32">
        <v>45.423241080938098</v>
      </c>
      <c r="O4" s="32">
        <f t="shared" ref="O4:O36" si="7">P4*IF(OR(A4=1992,A4=1996,A4=2000,A4=2004,A4=2008,A4=2012,A4=2016),366/7,365/7)</f>
        <v>2757.4983324323384</v>
      </c>
      <c r="P4" s="52">
        <v>52.883529663085938</v>
      </c>
      <c r="Q4" s="52">
        <v>1.3463635444641113</v>
      </c>
      <c r="R4" s="51">
        <f t="shared" ref="R4:R37" si="8">+AVERAGEIFS(BJ$4:BJ$411,AY$4:AY$411,A4)</f>
        <v>173.44523794548948</v>
      </c>
      <c r="S4" s="279">
        <v>94.210318569723356</v>
      </c>
      <c r="T4" s="33">
        <v>94.210318569723356</v>
      </c>
      <c r="U4" s="279"/>
      <c r="V4" s="279"/>
      <c r="W4" s="279">
        <f t="shared" ref="W4:W37" si="9">X4*IF(OR(A4=1992,A4=1996,A4=2000,A4=2004,A4=2008,A4=2012,A4=2016),366/7,365/7)</f>
        <v>2419.2388553357573</v>
      </c>
      <c r="X4" s="279">
        <v>46.396361609178904</v>
      </c>
      <c r="Y4" s="280">
        <v>1.7509244680404663</v>
      </c>
      <c r="Z4" s="51">
        <f t="shared" ref="Z4:Z37" si="10">+AVERAGEIFS(BO$4:BO$411,AY$4:AY$411,A4)</f>
        <v>701.81955699942807</v>
      </c>
      <c r="AA4" s="32">
        <f t="shared" ref="AA4:AA37" si="11">AB4*IF(OR(A4=1992,A4=1996,A4=2000,A4=2004,A4=2008,A4=2012,A4=2016),366/7,365/7)</f>
        <v>2302.0436982544643</v>
      </c>
      <c r="AB4" s="32">
        <v>44.148783254195202</v>
      </c>
      <c r="AC4" s="52">
        <v>2.0419270992279053</v>
      </c>
      <c r="AD4" s="51">
        <f t="shared" ref="AD4:AD37" si="12">+AVERAGEIFS(BT$4:BT$411,AY$4:AY$411,A4)</f>
        <v>53.71760065804164</v>
      </c>
      <c r="AE4" s="32">
        <f t="shared" ref="AE4:AE37" si="13">+AF4*IF(OR(A4=1992,A4=1996,A4=2000,A4=2004,A4=2008,A4=2012,A4=2016),52.2857142857143,52.1428571428571)</f>
        <v>2304.6995824518835</v>
      </c>
      <c r="AF4" s="32">
        <v>44.199718019625202</v>
      </c>
      <c r="AG4" s="52">
        <v>2.5098521709442139</v>
      </c>
      <c r="AH4" s="51">
        <f t="shared" ref="AH4:AH37" si="14">+AVERAGEIFS(BY$4:BY$411,AY$4:AY$411,A4)</f>
        <v>272.48200779116229</v>
      </c>
      <c r="AI4" s="32">
        <f t="shared" ref="AI4:AI37" si="15">+AJ4*IF(OR(A4=1992,A4=1996,A4=2000,A4=2004,A4=2008,A4=2012,A4=2016),52.2857142857143,52.1428571428571)</f>
        <v>2328.5563041854407</v>
      </c>
      <c r="AJ4" s="32">
        <v>44.657244189857799</v>
      </c>
      <c r="AK4" s="52">
        <v>1.4591859579086304</v>
      </c>
      <c r="AL4" s="51">
        <f t="shared" ref="AL4:AL37" si="16">+AVERAGEIFS(CD$4:CD$411,AY$4:AY$411,A4)</f>
        <v>978.58258940422672</v>
      </c>
      <c r="AM4" s="32">
        <f t="shared" ref="AM4:AM37" si="17">+AN4*IF(OR(A4=1992,A4=1996,A4=2000,A4=2004,A4=2008,A4=2012,A4=2016),52.2857142857143,52.1428571428571)</f>
        <v>2456.1757698131678</v>
      </c>
      <c r="AN4" s="32">
        <v>47.104740790937498</v>
      </c>
      <c r="AO4" s="52">
        <v>1.5377284288406372</v>
      </c>
      <c r="AP4" s="51">
        <f t="shared" ref="AP4:AP37" si="18">+AVERAGEIFS(CI$4:CI$411,AY$4:AY$411,A4)</f>
        <v>306.12188407735658</v>
      </c>
      <c r="AQ4" s="32">
        <f t="shared" ref="AQ4:AQ37" si="19">+AR4*IF(OR(A4=1992,A4=1996,A4=2000,A4=2004,A4=2008,A4=2012,A4=2016),52.2857142857143,52.1428571428571)</f>
        <v>2456.5272554553603</v>
      </c>
      <c r="AR4" s="32">
        <v>47.111481611472698</v>
      </c>
      <c r="AS4" s="52">
        <v>2.1419057846069336</v>
      </c>
      <c r="AT4" s="51">
        <f t="shared" ref="AT4:AT37" si="20">+AVERAGEIFS($CN$4:$CN$411,AY$4:AY$411,A4)</f>
        <v>1379.4641988158482</v>
      </c>
      <c r="AU4" s="32">
        <f t="shared" ref="AU4:AU37" si="21">+AV4*IF(OR(A4=1992,A4=1996,A4=2000,A4=2004,A4=2008,A4=2012,A4=2016),52.2857142857143,52.1428571428571)</f>
        <v>2243.852453163468</v>
      </c>
      <c r="AV4" s="32">
        <v>43.032786772998051</v>
      </c>
      <c r="AW4" s="280">
        <v>1.7283082008361816</v>
      </c>
      <c r="AX4" s="52"/>
      <c r="AY4" s="30">
        <f>++AY16-1</f>
        <v>1990</v>
      </c>
      <c r="AZ4" s="31" t="s">
        <v>178</v>
      </c>
      <c r="BA4" s="31">
        <f t="shared" ref="BA4:BA67" si="22">+BB4/1000*$BC$244/$BB$244</f>
        <v>4781.8327407911802</v>
      </c>
      <c r="BB4" s="32">
        <v>4512.1899999999996</v>
      </c>
      <c r="BC4" s="32"/>
      <c r="BD4" s="32">
        <f t="shared" ref="BD4:BD67" si="23">+BF4*$BG$242/$BF$242</f>
        <v>933.07079518271712</v>
      </c>
      <c r="BE4" s="32">
        <f t="shared" ref="BE4:BE67" si="24">+BF4*$BE$243/$BG$243</f>
        <v>816.35105525014967</v>
      </c>
      <c r="BF4" s="32">
        <v>892.78</v>
      </c>
      <c r="BG4" s="32"/>
      <c r="BH4" s="32"/>
      <c r="BI4" s="32">
        <f t="shared" ref="BI4:BI67" si="25">+BK4*$BL$242/$BK$242</f>
        <v>158.09985473297417</v>
      </c>
      <c r="BJ4" s="32">
        <f t="shared" ref="BJ4:BJ67" si="26">+BK4*$BJ$242/$BK$242</f>
        <v>171.35876131509895</v>
      </c>
      <c r="BK4" s="32">
        <v>101.36</v>
      </c>
      <c r="BL4" s="32"/>
      <c r="BM4" s="32"/>
      <c r="BN4" s="32">
        <f t="shared" ref="BN4:BN67" si="27">+BP4*$BQ$242/$BP$242</f>
        <v>694.32541100462936</v>
      </c>
      <c r="BO4" s="32">
        <f t="shared" ref="BO4:BO67" si="28">+BP4*$BO$242/$BP$242</f>
        <v>714.41262313039226</v>
      </c>
      <c r="BP4" s="32">
        <v>751.87</v>
      </c>
      <c r="BQ4" s="32"/>
      <c r="BR4" s="32"/>
      <c r="BS4" s="32">
        <f t="shared" ref="BS4:BS67" si="29">+BU4*$BV$242/$BU$242</f>
        <v>37.556893616949779</v>
      </c>
      <c r="BT4" s="32">
        <f t="shared" ref="BT4:BT67" si="30">+BU4*$BT$242/$BU$242</f>
        <v>52.395081887315044</v>
      </c>
      <c r="BU4" s="32">
        <v>22.45</v>
      </c>
      <c r="BV4" s="32"/>
      <c r="BW4" s="32"/>
      <c r="BX4" s="32">
        <f t="shared" ref="BX4:BX67" si="31">+BZ4*$CA$242/$BZ$242</f>
        <v>279.85647264507338</v>
      </c>
      <c r="BY4" s="32">
        <f t="shared" ref="BY4:BY67" si="32">+BZ4*$BY$242/$BZ$242</f>
        <v>288.43442949123323</v>
      </c>
      <c r="BZ4" s="32">
        <v>307.24</v>
      </c>
      <c r="CA4" s="32"/>
      <c r="CC4" s="32">
        <f t="shared" ref="CC4:CC67" si="33">+CE4*$CF$242/$CE$242</f>
        <v>958.85309100867755</v>
      </c>
      <c r="CD4" s="32">
        <f t="shared" ref="CD4:CD67" si="34">+CE4*$CD$242/$CE$242</f>
        <v>978.36974856367863</v>
      </c>
      <c r="CE4" s="32">
        <v>766.12</v>
      </c>
      <c r="CF4" s="32"/>
      <c r="CG4" s="32"/>
      <c r="CH4" s="32">
        <f t="shared" ref="CH4:CH67" si="35">+CJ4*$CK$242/$CJ$242</f>
        <v>306.95863425129949</v>
      </c>
      <c r="CI4" s="32">
        <f t="shared" ref="CI4:CI67" si="36">+CJ4*$CI$242/$CJ$242</f>
        <v>307.64187932098901</v>
      </c>
      <c r="CJ4" s="32">
        <v>318.10000000000002</v>
      </c>
      <c r="CK4" s="32"/>
      <c r="CL4" s="32"/>
      <c r="CM4" s="32">
        <f t="shared" ref="CM4:CM67" si="37">+CO4*$CP$242/$CO$242</f>
        <v>1314.6386732671301</v>
      </c>
      <c r="CN4" s="32">
        <f t="shared" ref="CN4:CN67" si="38">+CO4*$CN$242/$CO$242</f>
        <v>1361.1663690551632</v>
      </c>
      <c r="CO4" s="32">
        <v>1345.83</v>
      </c>
      <c r="CP4" s="32"/>
      <c r="CQ4" s="32"/>
      <c r="CR4" s="32"/>
    </row>
    <row r="5" spans="1:96" ht="16" x14ac:dyDescent="0.5">
      <c r="A5" s="11">
        <v>1991</v>
      </c>
      <c r="B5" s="51">
        <f t="shared" si="0"/>
        <v>4710.8154241197062</v>
      </c>
      <c r="C5" s="277">
        <f t="shared" si="1"/>
        <v>2335.9789112430367</v>
      </c>
      <c r="D5" s="32">
        <v>44.799595558085635</v>
      </c>
      <c r="E5">
        <v>1.620612621307373</v>
      </c>
      <c r="F5" s="55">
        <f t="shared" si="2"/>
        <v>4621.4497660017996</v>
      </c>
      <c r="G5" s="35">
        <f t="shared" si="3"/>
        <v>2296.4954552615482</v>
      </c>
      <c r="H5" s="35">
        <v>44.042378594057119</v>
      </c>
      <c r="I5" s="32">
        <f t="shared" si="4"/>
        <v>2561.9029453822545</v>
      </c>
      <c r="J5" s="32">
        <v>49.13238525390625</v>
      </c>
      <c r="K5" s="278">
        <v>1.6198297739028931</v>
      </c>
      <c r="L5" s="54">
        <f t="shared" si="5"/>
        <v>776.20695233216372</v>
      </c>
      <c r="M5" s="277">
        <f t="shared" si="6"/>
        <v>2384.4568815440357</v>
      </c>
      <c r="N5" s="32">
        <v>45.729310057008902</v>
      </c>
      <c r="O5" s="32">
        <f t="shared" si="7"/>
        <v>2708.7178366524836</v>
      </c>
      <c r="P5" s="52">
        <v>51.948013305664063</v>
      </c>
      <c r="Q5" s="52">
        <v>1.3436027765274048</v>
      </c>
      <c r="R5" s="51">
        <f t="shared" si="8"/>
        <v>165.77979611837608</v>
      </c>
      <c r="S5" s="279">
        <v>89.365658117906975</v>
      </c>
      <c r="T5" s="33">
        <v>89.365658117906975</v>
      </c>
      <c r="U5" s="279"/>
      <c r="V5" s="279"/>
      <c r="W5" s="279">
        <f t="shared" si="9"/>
        <v>2372.6432072242333</v>
      </c>
      <c r="X5" s="279">
        <v>45.502746439916798</v>
      </c>
      <c r="Y5" s="280">
        <v>1.7799798250198364</v>
      </c>
      <c r="Z5" s="51">
        <f t="shared" si="10"/>
        <v>709.59045432144023</v>
      </c>
      <c r="AA5" s="32">
        <f t="shared" si="11"/>
        <v>2315.6418290159936</v>
      </c>
      <c r="AB5" s="32">
        <v>44.409569323594397</v>
      </c>
      <c r="AC5" s="52">
        <v>1.9917500019073486</v>
      </c>
      <c r="AD5" s="51">
        <f t="shared" si="12"/>
        <v>58.453384785569916</v>
      </c>
      <c r="AE5" s="32">
        <f t="shared" si="13"/>
        <v>2323.4167564037839</v>
      </c>
      <c r="AF5" s="32">
        <v>44.5586775200726</v>
      </c>
      <c r="AG5" s="52">
        <v>2.4221208095550537</v>
      </c>
      <c r="AH5" s="51">
        <f t="shared" si="14"/>
        <v>288.50875051823067</v>
      </c>
      <c r="AI5" s="32">
        <f t="shared" si="15"/>
        <v>2339.265162124746</v>
      </c>
      <c r="AJ5" s="32">
        <v>44.862619547597902</v>
      </c>
      <c r="AK5" s="52">
        <v>1.4646675586700439</v>
      </c>
      <c r="AL5" s="51">
        <f t="shared" si="16"/>
        <v>990.76985593400366</v>
      </c>
      <c r="AM5" s="32">
        <f t="shared" si="17"/>
        <v>2456.2371131873451</v>
      </c>
      <c r="AN5" s="32">
        <v>47.105917239209397</v>
      </c>
      <c r="AO5" s="52">
        <v>1.5338786840438843</v>
      </c>
      <c r="AP5" s="51">
        <f t="shared" si="18"/>
        <v>306.80934746167173</v>
      </c>
      <c r="AQ5" s="32">
        <f t="shared" si="19"/>
        <v>2462.0974704130367</v>
      </c>
      <c r="AR5" s="32">
        <v>47.218307651756902</v>
      </c>
      <c r="AS5" s="52">
        <v>2.0563662052154541</v>
      </c>
      <c r="AT5" s="51">
        <f t="shared" si="20"/>
        <v>1400.8442562796579</v>
      </c>
      <c r="AU5" s="32">
        <f t="shared" si="21"/>
        <v>2265.0420457871019</v>
      </c>
      <c r="AV5" s="32">
        <v>43.439162521944453</v>
      </c>
      <c r="AW5" s="280">
        <v>1.762328028678894</v>
      </c>
      <c r="AX5" s="52"/>
      <c r="AY5" s="30">
        <f t="shared" ref="AY5:AY67" si="39">++AY17-1</f>
        <v>1990</v>
      </c>
      <c r="AZ5" s="31" t="s">
        <v>179</v>
      </c>
      <c r="BA5" s="31">
        <f t="shared" si="22"/>
        <v>4756.8118371922455</v>
      </c>
      <c r="BB5" s="32">
        <v>4488.58</v>
      </c>
      <c r="BC5" s="32"/>
      <c r="BD5" s="32">
        <f t="shared" si="23"/>
        <v>938.44276127429521</v>
      </c>
      <c r="BE5" s="32">
        <f t="shared" si="24"/>
        <v>821.05103108292565</v>
      </c>
      <c r="BF5" s="32">
        <v>897.92</v>
      </c>
      <c r="BG5" s="32"/>
      <c r="BH5" s="32"/>
      <c r="BI5" s="32">
        <f t="shared" si="25"/>
        <v>160.95426213393452</v>
      </c>
      <c r="BJ5" s="32">
        <f t="shared" si="26"/>
        <v>174.45255110600888</v>
      </c>
      <c r="BK5" s="32">
        <v>103.19</v>
      </c>
      <c r="BL5" s="32"/>
      <c r="BM5" s="32"/>
      <c r="BN5" s="32">
        <f t="shared" si="27"/>
        <v>690.8624183446384</v>
      </c>
      <c r="BO5" s="32">
        <f t="shared" si="28"/>
        <v>710.84944420752129</v>
      </c>
      <c r="BP5" s="32">
        <v>748.12</v>
      </c>
      <c r="BQ5" s="32"/>
      <c r="BR5" s="32"/>
      <c r="BS5" s="32">
        <f t="shared" si="29"/>
        <v>39.079244315899636</v>
      </c>
      <c r="BT5" s="32">
        <f t="shared" si="30"/>
        <v>54.518891442658322</v>
      </c>
      <c r="BU5" s="32">
        <v>23.36</v>
      </c>
      <c r="BV5" s="32"/>
      <c r="BW5" s="32"/>
      <c r="BX5" s="32">
        <f t="shared" si="31"/>
        <v>270.46537697728695</v>
      </c>
      <c r="BY5" s="32">
        <f t="shared" si="32"/>
        <v>278.75548479635421</v>
      </c>
      <c r="BZ5" s="32">
        <v>296.93</v>
      </c>
      <c r="CA5" s="32"/>
      <c r="CB5" s="32"/>
      <c r="CC5" s="32">
        <f t="shared" si="33"/>
        <v>968.92823247818615</v>
      </c>
      <c r="CD5" s="32">
        <f t="shared" si="34"/>
        <v>988.6499611621457</v>
      </c>
      <c r="CE5" s="32">
        <v>774.17</v>
      </c>
      <c r="CF5" s="32"/>
      <c r="CG5" s="32"/>
      <c r="CH5" s="32">
        <f t="shared" si="35"/>
        <v>313.83890794577212</v>
      </c>
      <c r="CI5" s="32">
        <f t="shared" si="36"/>
        <v>314.53746749941922</v>
      </c>
      <c r="CJ5" s="32">
        <v>325.23</v>
      </c>
      <c r="CK5" s="32"/>
      <c r="CL5" s="32"/>
      <c r="CM5" s="32">
        <f t="shared" si="37"/>
        <v>1311.9719444989951</v>
      </c>
      <c r="CN5" s="32">
        <f t="shared" si="38"/>
        <v>1358.4052594146287</v>
      </c>
      <c r="CO5" s="32">
        <v>1343.1</v>
      </c>
      <c r="CP5" s="32"/>
      <c r="CQ5" s="32"/>
      <c r="CR5" s="32"/>
    </row>
    <row r="6" spans="1:96" ht="16" x14ac:dyDescent="0.5">
      <c r="A6" s="11">
        <v>1992</v>
      </c>
      <c r="B6" s="51">
        <f t="shared" si="0"/>
        <v>4937.2777307735932</v>
      </c>
      <c r="C6" s="277">
        <f t="shared" si="1"/>
        <v>2341.7975939484281</v>
      </c>
      <c r="D6" s="32">
        <v>44.788478572784143</v>
      </c>
      <c r="E6">
        <v>1.6363766193389893</v>
      </c>
      <c r="F6" s="55">
        <f t="shared" si="2"/>
        <v>4857.1621525074561</v>
      </c>
      <c r="G6" s="35">
        <f t="shared" si="3"/>
        <v>2306.3738392434952</v>
      </c>
      <c r="H6" s="35">
        <v>44.110975067498529</v>
      </c>
      <c r="I6" s="32">
        <f t="shared" si="4"/>
        <v>2531.4803205217631</v>
      </c>
      <c r="J6" s="32">
        <v>48.416290283203125</v>
      </c>
      <c r="K6" s="278">
        <v>1.6346642971038818</v>
      </c>
      <c r="L6" s="54">
        <f t="shared" si="5"/>
        <v>790.26954214958903</v>
      </c>
      <c r="M6" s="277">
        <f t="shared" si="6"/>
        <v>2384.0929892304221</v>
      </c>
      <c r="N6" s="32">
        <v>45.597406897849602</v>
      </c>
      <c r="O6" s="32">
        <f t="shared" si="7"/>
        <v>2670.333333696638</v>
      </c>
      <c r="P6" s="52">
        <v>51.071949005126953</v>
      </c>
      <c r="Q6" s="52">
        <v>1.3410294055938721</v>
      </c>
      <c r="R6" s="51">
        <f t="shared" si="8"/>
        <v>148.75127280201528</v>
      </c>
      <c r="S6" s="279">
        <v>80.115578266136936</v>
      </c>
      <c r="T6" s="33">
        <v>80.115578266136936</v>
      </c>
      <c r="U6" s="279"/>
      <c r="V6" s="279"/>
      <c r="W6" s="279">
        <f t="shared" si="9"/>
        <v>2409.4966101097602</v>
      </c>
      <c r="X6" s="279">
        <v>46.083268499367001</v>
      </c>
      <c r="Y6" s="280">
        <v>1.8084685802459717</v>
      </c>
      <c r="Z6" s="51">
        <f t="shared" si="10"/>
        <v>747.61986705647257</v>
      </c>
      <c r="AA6" s="32">
        <f t="shared" si="11"/>
        <v>2329.176341676131</v>
      </c>
      <c r="AB6" s="32">
        <v>44.547088502002502</v>
      </c>
      <c r="AC6" s="52">
        <v>1.9456275701522827</v>
      </c>
      <c r="AD6" s="51">
        <f t="shared" si="12"/>
        <v>58.86958922223976</v>
      </c>
      <c r="AE6" s="32">
        <f t="shared" si="13"/>
        <v>2347.4938270029797</v>
      </c>
      <c r="AF6" s="32">
        <v>44.897422920822002</v>
      </c>
      <c r="AG6" s="52">
        <v>2.3426315784454346</v>
      </c>
      <c r="AH6" s="51">
        <f t="shared" si="14"/>
        <v>322.13393011171542</v>
      </c>
      <c r="AI6" s="32">
        <f t="shared" si="15"/>
        <v>2360.9446164110168</v>
      </c>
      <c r="AJ6" s="32">
        <v>45.1546784559484</v>
      </c>
      <c r="AK6" s="52">
        <v>1.4699081182479858</v>
      </c>
      <c r="AL6" s="51">
        <f t="shared" si="16"/>
        <v>1051.3294602951182</v>
      </c>
      <c r="AM6" s="32">
        <f t="shared" si="17"/>
        <v>2451.521614527052</v>
      </c>
      <c r="AN6" s="32">
        <v>46.887025414451799</v>
      </c>
      <c r="AO6" s="52">
        <v>1.5305677652359009</v>
      </c>
      <c r="AP6" s="51">
        <f t="shared" si="18"/>
        <v>321.48463558007234</v>
      </c>
      <c r="AQ6" s="32">
        <f t="shared" si="19"/>
        <v>2460.1590440626669</v>
      </c>
      <c r="AR6" s="32">
        <v>47.052222154204003</v>
      </c>
      <c r="AS6" s="52">
        <v>1.9791076183319092</v>
      </c>
      <c r="AT6" s="51">
        <f t="shared" si="20"/>
        <v>1454.0740000090839</v>
      </c>
      <c r="AU6" s="32">
        <f t="shared" si="21"/>
        <v>2266.1063101315508</v>
      </c>
      <c r="AV6" s="32">
        <v>43.340831068089756</v>
      </c>
      <c r="AW6" s="280">
        <v>1.7963792085647583</v>
      </c>
      <c r="AX6" s="52"/>
      <c r="AY6" s="30">
        <f t="shared" si="39"/>
        <v>1990</v>
      </c>
      <c r="AZ6" s="31" t="s">
        <v>180</v>
      </c>
      <c r="BA6" s="31">
        <f t="shared" si="22"/>
        <v>4733.5289379093729</v>
      </c>
      <c r="BB6" s="32">
        <v>4466.6099999999997</v>
      </c>
      <c r="BC6" s="32"/>
      <c r="BD6" s="32">
        <f t="shared" si="23"/>
        <v>931.00143859491072</v>
      </c>
      <c r="BE6" s="32">
        <f t="shared" si="24"/>
        <v>814.54055872312699</v>
      </c>
      <c r="BF6" s="32">
        <v>890.8</v>
      </c>
      <c r="BG6" s="32"/>
      <c r="BH6" s="32"/>
      <c r="BI6" s="32">
        <f t="shared" si="25"/>
        <v>160.70469645953364</v>
      </c>
      <c r="BJ6" s="32">
        <f t="shared" si="26"/>
        <v>174.18205582374353</v>
      </c>
      <c r="BK6" s="32">
        <v>103.03</v>
      </c>
      <c r="BL6" s="32"/>
      <c r="BM6" s="32"/>
      <c r="BN6" s="32">
        <f t="shared" si="27"/>
        <v>690.52997104927931</v>
      </c>
      <c r="BO6" s="32">
        <f t="shared" si="28"/>
        <v>710.50737903092568</v>
      </c>
      <c r="BP6" s="32">
        <v>747.76</v>
      </c>
      <c r="BQ6" s="32"/>
      <c r="BR6" s="32"/>
      <c r="BS6" s="32">
        <f t="shared" si="29"/>
        <v>40.835802814687931</v>
      </c>
      <c r="BT6" s="32">
        <f t="shared" si="30"/>
        <v>56.969440929592878</v>
      </c>
      <c r="BU6" s="32">
        <v>24.41</v>
      </c>
      <c r="BV6" s="32"/>
      <c r="BW6" s="32"/>
      <c r="BX6" s="32">
        <f t="shared" si="31"/>
        <v>266.45753789501146</v>
      </c>
      <c r="BY6" s="32">
        <f t="shared" si="32"/>
        <v>274.62480034849119</v>
      </c>
      <c r="BZ6" s="32">
        <v>292.52999999999997</v>
      </c>
      <c r="CA6" s="32"/>
      <c r="CB6" s="32"/>
      <c r="CC6" s="32">
        <f t="shared" si="33"/>
        <v>958.55271412014577</v>
      </c>
      <c r="CD6" s="32">
        <f t="shared" si="34"/>
        <v>978.06325775328958</v>
      </c>
      <c r="CE6" s="32">
        <v>765.88</v>
      </c>
      <c r="CF6" s="32"/>
      <c r="CG6" s="32"/>
      <c r="CH6" s="32">
        <f t="shared" si="35"/>
        <v>317.6312607675502</v>
      </c>
      <c r="CI6" s="32">
        <f t="shared" si="36"/>
        <v>318.33826154447263</v>
      </c>
      <c r="CJ6" s="32">
        <v>329.16</v>
      </c>
      <c r="CK6" s="32"/>
      <c r="CL6" s="32"/>
      <c r="CM6" s="32">
        <f t="shared" si="37"/>
        <v>1303.3465910108512</v>
      </c>
      <c r="CN6" s="32">
        <f t="shared" si="38"/>
        <v>1349.4746373904823</v>
      </c>
      <c r="CO6" s="32">
        <v>1334.27</v>
      </c>
      <c r="CP6" s="32"/>
      <c r="CQ6" s="32"/>
      <c r="CR6" s="32"/>
    </row>
    <row r="7" spans="1:96" ht="16" x14ac:dyDescent="0.5">
      <c r="A7" s="11">
        <v>1993</v>
      </c>
      <c r="B7" s="51">
        <f t="shared" si="0"/>
        <v>5226.6702253264693</v>
      </c>
      <c r="C7" s="277">
        <f t="shared" si="1"/>
        <v>2345.6043450692769</v>
      </c>
      <c r="D7" s="32">
        <v>44.98419291913681</v>
      </c>
      <c r="E7">
        <v>1.6519384384155273</v>
      </c>
      <c r="F7" s="55">
        <f t="shared" si="2"/>
        <v>5148.3697686195974</v>
      </c>
      <c r="G7" s="35">
        <f t="shared" si="3"/>
        <v>2315.4972831856985</v>
      </c>
      <c r="H7" s="35">
        <v>44.40679721178055</v>
      </c>
      <c r="I7" s="32">
        <f t="shared" si="4"/>
        <v>2489.5600618634908</v>
      </c>
      <c r="J7" s="32">
        <v>47.744987487792969</v>
      </c>
      <c r="K7" s="278">
        <v>1.649290919303894</v>
      </c>
      <c r="L7" s="54">
        <f t="shared" si="5"/>
        <v>777.37432635547941</v>
      </c>
      <c r="M7" s="277">
        <f t="shared" si="6"/>
        <v>2356.9320784019292</v>
      </c>
      <c r="N7" s="32">
        <v>45.201437120036999</v>
      </c>
      <c r="O7" s="32">
        <f t="shared" si="7"/>
        <v>2620.3285489763534</v>
      </c>
      <c r="P7" s="52">
        <v>50.252876281738281</v>
      </c>
      <c r="Q7" s="52">
        <v>1.3386424779891968</v>
      </c>
      <c r="R7" s="51">
        <f t="shared" si="8"/>
        <v>143.35263779346931</v>
      </c>
      <c r="S7" s="279">
        <v>78.300456706871671</v>
      </c>
      <c r="T7" s="33">
        <v>78.300456706871671</v>
      </c>
      <c r="U7" s="279"/>
      <c r="V7" s="279"/>
      <c r="W7" s="279">
        <f t="shared" si="9"/>
        <v>2436.2283940046409</v>
      </c>
      <c r="X7" s="279">
        <v>46.722188378171197</v>
      </c>
      <c r="Y7" s="280">
        <v>1.8363486528396606</v>
      </c>
      <c r="Z7" s="51">
        <f t="shared" si="10"/>
        <v>796.52331004656844</v>
      </c>
      <c r="AA7" s="32">
        <f t="shared" si="11"/>
        <v>2327.3516824357816</v>
      </c>
      <c r="AB7" s="32">
        <v>44.6341418549328</v>
      </c>
      <c r="AC7" s="52">
        <v>1.9033336639404297</v>
      </c>
      <c r="AD7" s="51">
        <f t="shared" si="12"/>
        <v>66.711347580430328</v>
      </c>
      <c r="AE7" s="32">
        <f t="shared" si="13"/>
        <v>2397.3955277179743</v>
      </c>
      <c r="AF7" s="32">
        <v>45.977448476783103</v>
      </c>
      <c r="AG7" s="52">
        <v>2.2707679271697998</v>
      </c>
      <c r="AH7" s="51">
        <f t="shared" si="14"/>
        <v>375.44166463394731</v>
      </c>
      <c r="AI7" s="32">
        <f t="shared" si="15"/>
        <v>2373.4250460426106</v>
      </c>
      <c r="AJ7" s="32">
        <v>45.517740609036402</v>
      </c>
      <c r="AK7" s="52">
        <v>1.4749046564102173</v>
      </c>
      <c r="AL7" s="51">
        <f t="shared" si="16"/>
        <v>1151.8307767934657</v>
      </c>
      <c r="AM7" s="32">
        <f t="shared" si="17"/>
        <v>2455.8072254323206</v>
      </c>
      <c r="AN7" s="32">
        <v>47.097672816510297</v>
      </c>
      <c r="AO7" s="52">
        <v>1.5277923345565796</v>
      </c>
      <c r="AP7" s="51">
        <f t="shared" si="18"/>
        <v>348.40773266850624</v>
      </c>
      <c r="AQ7" s="32">
        <f t="shared" si="19"/>
        <v>2483.5619972394006</v>
      </c>
      <c r="AR7" s="32">
        <v>47.629956111440599</v>
      </c>
      <c r="AS7" s="52">
        <v>1.9094452857971191</v>
      </c>
      <c r="AT7" s="51">
        <f t="shared" si="20"/>
        <v>1526.9399868414321</v>
      </c>
      <c r="AU7" s="32">
        <f t="shared" si="21"/>
        <v>2284.982206921271</v>
      </c>
      <c r="AV7" s="32">
        <v>43.821576571092905</v>
      </c>
      <c r="AW7" s="280">
        <v>1.8304378986358643</v>
      </c>
      <c r="AX7" s="52"/>
      <c r="AY7" s="30">
        <f t="shared" si="39"/>
        <v>1990</v>
      </c>
      <c r="AZ7" s="31" t="s">
        <v>181</v>
      </c>
      <c r="BA7" s="31">
        <f t="shared" si="22"/>
        <v>4688.2772401679704</v>
      </c>
      <c r="BB7" s="32">
        <v>4423.91</v>
      </c>
      <c r="BC7" s="32"/>
      <c r="BD7" s="32">
        <f t="shared" si="23"/>
        <v>910.81998621584955</v>
      </c>
      <c r="BE7" s="32">
        <f t="shared" si="24"/>
        <v>796.88364562372919</v>
      </c>
      <c r="BF7" s="32">
        <v>871.49</v>
      </c>
      <c r="BG7" s="32"/>
      <c r="BH7" s="32"/>
      <c r="BI7" s="32">
        <f t="shared" si="25"/>
        <v>160.28355438398211</v>
      </c>
      <c r="BJ7" s="32">
        <f t="shared" si="26"/>
        <v>173.72559503492076</v>
      </c>
      <c r="BK7" s="32">
        <v>102.76</v>
      </c>
      <c r="BL7" s="32"/>
      <c r="BM7" s="32"/>
      <c r="BN7" s="32">
        <f t="shared" si="27"/>
        <v>679.76237253848103</v>
      </c>
      <c r="BO7" s="32">
        <f t="shared" si="28"/>
        <v>699.42826803341234</v>
      </c>
      <c r="BP7" s="32">
        <v>736.1</v>
      </c>
      <c r="BQ7" s="32"/>
      <c r="BR7" s="32"/>
      <c r="BS7" s="32">
        <f t="shared" si="29"/>
        <v>40.066262900933062</v>
      </c>
      <c r="BT7" s="32">
        <f t="shared" si="30"/>
        <v>55.895866868650117</v>
      </c>
      <c r="BU7" s="32">
        <v>23.95</v>
      </c>
      <c r="BV7" s="32"/>
      <c r="BW7" s="32"/>
      <c r="BX7" s="32">
        <f t="shared" si="31"/>
        <v>265.93834055935304</v>
      </c>
      <c r="BY7" s="32">
        <f t="shared" si="32"/>
        <v>274.08968895410896</v>
      </c>
      <c r="BZ7" s="32">
        <v>291.95999999999998</v>
      </c>
      <c r="CA7" s="32"/>
      <c r="CB7" s="32"/>
      <c r="CC7" s="32">
        <f t="shared" si="33"/>
        <v>963.1209459665688</v>
      </c>
      <c r="CD7" s="32">
        <f t="shared" si="34"/>
        <v>982.72447216129012</v>
      </c>
      <c r="CE7" s="32">
        <v>769.53</v>
      </c>
      <c r="CF7" s="32"/>
      <c r="CG7" s="32"/>
      <c r="CH7" s="32">
        <f t="shared" si="35"/>
        <v>316.95577807664824</v>
      </c>
      <c r="CI7" s="32">
        <f t="shared" si="36"/>
        <v>317.66127532779643</v>
      </c>
      <c r="CJ7" s="32">
        <v>328.46</v>
      </c>
      <c r="CK7" s="32"/>
      <c r="CL7" s="32"/>
      <c r="CM7" s="32">
        <f t="shared" si="37"/>
        <v>1310.4969406748619</v>
      </c>
      <c r="CN7" s="32">
        <f t="shared" si="38"/>
        <v>1356.8780522508164</v>
      </c>
      <c r="CO7" s="32">
        <v>1341.59</v>
      </c>
      <c r="CP7" s="32"/>
      <c r="CQ7" s="32"/>
      <c r="CR7" s="32"/>
    </row>
    <row r="8" spans="1:96" ht="16" x14ac:dyDescent="0.5">
      <c r="A8" s="11">
        <v>1994</v>
      </c>
      <c r="B8" s="51">
        <f t="shared" si="0"/>
        <v>5268.5313070188386</v>
      </c>
      <c r="C8" s="277">
        <f t="shared" si="1"/>
        <v>2337.2576169370441</v>
      </c>
      <c r="D8" s="32">
        <v>44.824118680984405</v>
      </c>
      <c r="E8">
        <v>1.6672894954681396</v>
      </c>
      <c r="F8" s="55">
        <f t="shared" si="2"/>
        <v>5187.5418380188567</v>
      </c>
      <c r="G8" s="35">
        <f t="shared" si="3"/>
        <v>2307.1679558302153</v>
      </c>
      <c r="H8" s="35">
        <v>44.247056687154846</v>
      </c>
      <c r="I8" s="32">
        <f t="shared" si="4"/>
        <v>2456.8098585946223</v>
      </c>
      <c r="J8" s="32">
        <v>47.116901397705078</v>
      </c>
      <c r="K8" s="278">
        <v>1.6637016534805298</v>
      </c>
      <c r="L8" s="54">
        <f t="shared" si="5"/>
        <v>754.45356224233035</v>
      </c>
      <c r="M8" s="277">
        <f t="shared" si="6"/>
        <v>2354.8811998731026</v>
      </c>
      <c r="N8" s="32">
        <v>45.162105203045797</v>
      </c>
      <c r="O8" s="32">
        <f t="shared" si="7"/>
        <v>2580.4723140171595</v>
      </c>
      <c r="P8" s="52">
        <v>49.488510131835938</v>
      </c>
      <c r="Q8" s="52">
        <v>1.3364409208297729</v>
      </c>
      <c r="R8" s="51">
        <f t="shared" si="8"/>
        <v>149.61065885504584</v>
      </c>
      <c r="S8" s="279">
        <v>80.989468999982194</v>
      </c>
      <c r="T8" s="33">
        <v>80.989468999982194</v>
      </c>
      <c r="U8" s="279"/>
      <c r="V8" s="279"/>
      <c r="W8" s="279">
        <f t="shared" si="9"/>
        <v>2423.7853339547805</v>
      </c>
      <c r="X8" s="279">
        <v>46.483554349817702</v>
      </c>
      <c r="Y8" s="280">
        <v>1.8635776042938232</v>
      </c>
      <c r="Z8" s="51">
        <f t="shared" si="10"/>
        <v>796.46471554872585</v>
      </c>
      <c r="AA8" s="32">
        <f t="shared" si="11"/>
        <v>2335.6375714277015</v>
      </c>
      <c r="AB8" s="32">
        <v>44.793049315051803</v>
      </c>
      <c r="AC8" s="52">
        <v>1.8646633625030518</v>
      </c>
      <c r="AD8" s="51">
        <f t="shared" si="12"/>
        <v>77.291497746243024</v>
      </c>
      <c r="AE8" s="32">
        <f t="shared" si="13"/>
        <v>2405.4720499880937</v>
      </c>
      <c r="AF8" s="32">
        <v>46.132340684703202</v>
      </c>
      <c r="AG8" s="52">
        <v>2.2059826850891113</v>
      </c>
      <c r="AH8" s="51">
        <f t="shared" si="14"/>
        <v>363.74353498453542</v>
      </c>
      <c r="AI8" s="32">
        <f t="shared" si="15"/>
        <v>2388.5718374197586</v>
      </c>
      <c r="AJ8" s="32">
        <v>45.808227019009102</v>
      </c>
      <c r="AK8" s="52">
        <v>1.4796547889709473</v>
      </c>
      <c r="AL8" s="51">
        <f t="shared" si="16"/>
        <v>1187.3315647926649</v>
      </c>
      <c r="AM8" s="32">
        <f t="shared" si="17"/>
        <v>2445.3968273968717</v>
      </c>
      <c r="AN8" s="32">
        <v>46.898021347337298</v>
      </c>
      <c r="AO8" s="52">
        <v>1.5255494117736816</v>
      </c>
      <c r="AP8" s="51">
        <f t="shared" si="18"/>
        <v>358.28608988017277</v>
      </c>
      <c r="AQ8" s="32">
        <f t="shared" si="19"/>
        <v>2475.1771501161356</v>
      </c>
      <c r="AR8" s="32">
        <v>47.469150824145103</v>
      </c>
      <c r="AS8" s="52">
        <v>1.846774697303772</v>
      </c>
      <c r="AT8" s="51">
        <f t="shared" si="20"/>
        <v>1576.0053097119198</v>
      </c>
      <c r="AU8" s="32">
        <f t="shared" si="21"/>
        <v>2261.1337364312753</v>
      </c>
      <c r="AV8" s="32">
        <v>43.364208643887501</v>
      </c>
      <c r="AW8" s="280">
        <v>1.8644798994064331</v>
      </c>
      <c r="AX8" s="52"/>
      <c r="AY8" s="30">
        <f t="shared" si="39"/>
        <v>1990</v>
      </c>
      <c r="AZ8" s="31" t="s">
        <v>182</v>
      </c>
      <c r="BA8" s="31">
        <f t="shared" si="22"/>
        <v>4661.6137105386088</v>
      </c>
      <c r="BB8" s="32">
        <v>4398.75</v>
      </c>
      <c r="BC8" s="32"/>
      <c r="BD8" s="32">
        <f t="shared" si="23"/>
        <v>875.16016461183256</v>
      </c>
      <c r="BE8" s="32">
        <f t="shared" si="24"/>
        <v>765.6845842590759</v>
      </c>
      <c r="BF8" s="32">
        <v>837.37</v>
      </c>
      <c r="BG8" s="32"/>
      <c r="BH8" s="32"/>
      <c r="BI8" s="32">
        <f t="shared" si="25"/>
        <v>159.9559994363309</v>
      </c>
      <c r="BJ8" s="32">
        <f t="shared" si="26"/>
        <v>173.37056997694745</v>
      </c>
      <c r="BK8" s="32">
        <v>102.55</v>
      </c>
      <c r="BL8" s="32"/>
      <c r="BM8" s="32"/>
      <c r="BN8" s="32">
        <f t="shared" si="27"/>
        <v>691.16716169871768</v>
      </c>
      <c r="BO8" s="32">
        <f t="shared" si="28"/>
        <v>711.16300395273402</v>
      </c>
      <c r="BP8" s="32">
        <v>748.45</v>
      </c>
      <c r="BQ8" s="32"/>
      <c r="BR8" s="32"/>
      <c r="BS8" s="32">
        <f t="shared" si="29"/>
        <v>39.346910372857856</v>
      </c>
      <c r="BT8" s="32">
        <f t="shared" si="30"/>
        <v>54.892308507334064</v>
      </c>
      <c r="BU8" s="32">
        <v>23.52</v>
      </c>
      <c r="BV8" s="32"/>
      <c r="BW8" s="32"/>
      <c r="BX8" s="32">
        <f t="shared" si="31"/>
        <v>265.68329625411735</v>
      </c>
      <c r="BY8" s="32">
        <f t="shared" si="32"/>
        <v>273.8268272165177</v>
      </c>
      <c r="BZ8" s="32">
        <v>291.68</v>
      </c>
      <c r="CA8" s="32"/>
      <c r="CB8" s="32"/>
      <c r="CC8" s="32">
        <f t="shared" si="33"/>
        <v>941.59393562178047</v>
      </c>
      <c r="CD8" s="32">
        <f t="shared" si="34"/>
        <v>960.7592974167394</v>
      </c>
      <c r="CE8" s="32">
        <v>752.33</v>
      </c>
      <c r="CF8" s="32"/>
      <c r="CG8" s="32"/>
      <c r="CH8" s="32">
        <f t="shared" si="35"/>
        <v>316.58908747301575</v>
      </c>
      <c r="CI8" s="32">
        <f t="shared" si="36"/>
        <v>317.2937685244579</v>
      </c>
      <c r="CJ8" s="32">
        <v>328.08</v>
      </c>
      <c r="CK8" s="32"/>
      <c r="CL8" s="32"/>
      <c r="CM8" s="32">
        <f t="shared" si="37"/>
        <v>1307.5664695010871</v>
      </c>
      <c r="CN8" s="32">
        <f t="shared" si="38"/>
        <v>1353.843865832647</v>
      </c>
      <c r="CO8" s="32">
        <v>1338.5900000000001</v>
      </c>
      <c r="CP8" s="32"/>
      <c r="CQ8" s="32"/>
      <c r="CR8" s="32"/>
    </row>
    <row r="9" spans="1:96" ht="16" x14ac:dyDescent="0.5">
      <c r="A9" s="11">
        <v>1995</v>
      </c>
      <c r="B9" s="51">
        <f t="shared" si="0"/>
        <v>5333.0152128712652</v>
      </c>
      <c r="C9" s="277">
        <f t="shared" si="1"/>
        <v>2332.5915641679376</v>
      </c>
      <c r="D9" s="32">
        <v>44.734632737467294</v>
      </c>
      <c r="E9">
        <v>1.682421088218689</v>
      </c>
      <c r="F9" s="55">
        <f t="shared" si="2"/>
        <v>5250.9796767669341</v>
      </c>
      <c r="G9" s="35">
        <f t="shared" si="3"/>
        <v>2300.4242471677594</v>
      </c>
      <c r="H9" s="35">
        <v>44.11772528814884</v>
      </c>
      <c r="I9" s="32">
        <f t="shared" si="4"/>
        <v>2426.235921042306</v>
      </c>
      <c r="J9" s="32">
        <v>46.530551910400391</v>
      </c>
      <c r="K9" s="278">
        <v>1.6778887510299683</v>
      </c>
      <c r="L9" s="54">
        <f t="shared" si="5"/>
        <v>736.44765612551828</v>
      </c>
      <c r="M9" s="277">
        <f t="shared" si="6"/>
        <v>2339.1069737050266</v>
      </c>
      <c r="N9" s="32">
        <v>44.859585797082701</v>
      </c>
      <c r="O9" s="32">
        <f t="shared" si="7"/>
        <v>2543.3584403991699</v>
      </c>
      <c r="P9" s="52">
        <v>48.776737213134766</v>
      </c>
      <c r="Q9" s="52">
        <v>1.3344240188598633</v>
      </c>
      <c r="R9" s="51">
        <f t="shared" si="8"/>
        <v>150.37565332520251</v>
      </c>
      <c r="S9" s="279">
        <v>82.035536104331101</v>
      </c>
      <c r="T9" s="33">
        <v>82.035536104331101</v>
      </c>
      <c r="U9" s="279"/>
      <c r="V9" s="279"/>
      <c r="W9" s="279">
        <f t="shared" si="9"/>
        <v>2415.9872251307293</v>
      </c>
      <c r="X9" s="279">
        <v>46.334001577849598</v>
      </c>
      <c r="Y9" s="280">
        <v>1.8901143074035645</v>
      </c>
      <c r="Z9" s="51">
        <f t="shared" si="10"/>
        <v>795.15742479280141</v>
      </c>
      <c r="AA9" s="32">
        <f t="shared" si="11"/>
        <v>2311.4330215917616</v>
      </c>
      <c r="AB9" s="32">
        <v>44.328852468883099</v>
      </c>
      <c r="AC9" s="52">
        <v>1.8294321298599243</v>
      </c>
      <c r="AD9" s="51">
        <f t="shared" si="12"/>
        <v>76.190695357667664</v>
      </c>
      <c r="AE9" s="32">
        <f t="shared" si="13"/>
        <v>2414.449335054584</v>
      </c>
      <c r="AF9" s="32">
        <v>46.304507795567403</v>
      </c>
      <c r="AG9" s="52">
        <v>2.1477906703948975</v>
      </c>
      <c r="AH9" s="51">
        <f t="shared" si="14"/>
        <v>365.73142687506942</v>
      </c>
      <c r="AI9" s="32">
        <f t="shared" si="15"/>
        <v>2358.5183966167197</v>
      </c>
      <c r="AJ9" s="32">
        <v>45.2318596611426</v>
      </c>
      <c r="AK9" s="52">
        <v>1.4841560125350952</v>
      </c>
      <c r="AL9" s="51">
        <f t="shared" si="16"/>
        <v>1191.7916446063477</v>
      </c>
      <c r="AM9" s="32">
        <f t="shared" si="17"/>
        <v>2451.0423974222313</v>
      </c>
      <c r="AN9" s="32">
        <v>47.006292553303098</v>
      </c>
      <c r="AO9" s="52">
        <v>1.5238367319107056</v>
      </c>
      <c r="AP9" s="51">
        <f t="shared" si="18"/>
        <v>372.91221590426716</v>
      </c>
      <c r="AQ9" s="32">
        <f t="shared" si="19"/>
        <v>2510.2194824411745</v>
      </c>
      <c r="AR9" s="32">
        <v>48.1411955536664</v>
      </c>
      <c r="AS9" s="52">
        <v>1.7905623912811279</v>
      </c>
      <c r="AT9" s="51">
        <f t="shared" si="20"/>
        <v>1634.9612374760809</v>
      </c>
      <c r="AU9" s="32">
        <f t="shared" si="21"/>
        <v>2258.2020668335899</v>
      </c>
      <c r="AV9" s="32">
        <v>43.307984843383949</v>
      </c>
      <c r="AW9" s="280">
        <v>1.8984802961349487</v>
      </c>
      <c r="AX9" s="52"/>
      <c r="AY9" s="30">
        <f t="shared" si="39"/>
        <v>1990</v>
      </c>
      <c r="AZ9" s="31" t="s">
        <v>183</v>
      </c>
      <c r="BA9" s="31">
        <f t="shared" si="22"/>
        <v>4643.8415566481326</v>
      </c>
      <c r="BB9" s="32">
        <v>4381.9799999999996</v>
      </c>
      <c r="BC9" s="32"/>
      <c r="BD9" s="32">
        <f t="shared" si="23"/>
        <v>839.7407228134698</v>
      </c>
      <c r="BE9" s="32">
        <f t="shared" si="24"/>
        <v>734.69583309705672</v>
      </c>
      <c r="BF9" s="32">
        <v>803.48</v>
      </c>
      <c r="BG9" s="32"/>
      <c r="BH9" s="32"/>
      <c r="BI9" s="32">
        <f t="shared" si="25"/>
        <v>162.8727982558915</v>
      </c>
      <c r="BJ9" s="32">
        <f t="shared" si="26"/>
        <v>176.53198358842377</v>
      </c>
      <c r="BK9" s="32">
        <v>104.42</v>
      </c>
      <c r="BL9" s="32"/>
      <c r="BM9" s="32"/>
      <c r="BN9" s="32">
        <f t="shared" si="27"/>
        <v>687.84268874512634</v>
      </c>
      <c r="BO9" s="32">
        <f t="shared" si="28"/>
        <v>707.74235218677791</v>
      </c>
      <c r="BP9" s="32">
        <v>744.85</v>
      </c>
      <c r="BQ9" s="32"/>
      <c r="BR9" s="32"/>
      <c r="BS9" s="32">
        <f t="shared" si="29"/>
        <v>37.791101416788223</v>
      </c>
      <c r="BT9" s="32">
        <f t="shared" si="30"/>
        <v>52.721821818906314</v>
      </c>
      <c r="BU9" s="32">
        <v>22.59</v>
      </c>
      <c r="BV9" s="32"/>
      <c r="BW9" s="32"/>
      <c r="BX9" s="32">
        <f t="shared" si="31"/>
        <v>259.94479938631378</v>
      </c>
      <c r="BY9" s="32">
        <f t="shared" si="32"/>
        <v>267.91243812071383</v>
      </c>
      <c r="BZ9" s="32">
        <v>285.38</v>
      </c>
      <c r="CA9" s="32"/>
      <c r="CB9" s="32"/>
      <c r="CC9" s="32">
        <f t="shared" si="33"/>
        <v>938.89054362499303</v>
      </c>
      <c r="CD9" s="32">
        <f t="shared" si="34"/>
        <v>958.00088012323761</v>
      </c>
      <c r="CE9" s="32">
        <v>750.17</v>
      </c>
      <c r="CF9" s="32"/>
      <c r="CG9" s="32"/>
      <c r="CH9" s="32">
        <f t="shared" si="35"/>
        <v>312.73883613487465</v>
      </c>
      <c r="CI9" s="32">
        <f t="shared" si="36"/>
        <v>313.43494708940369</v>
      </c>
      <c r="CJ9" s="32">
        <v>324.08999999999997</v>
      </c>
      <c r="CK9" s="32"/>
      <c r="CL9" s="32"/>
      <c r="CM9" s="32">
        <f t="shared" si="37"/>
        <v>1331.5474919398109</v>
      </c>
      <c r="CN9" s="32">
        <f t="shared" si="38"/>
        <v>1378.673624688003</v>
      </c>
      <c r="CO9" s="32">
        <v>1363.1399999999999</v>
      </c>
      <c r="CP9" s="32"/>
      <c r="CQ9" s="32"/>
      <c r="CR9" s="32"/>
    </row>
    <row r="10" spans="1:96" ht="16" x14ac:dyDescent="0.5">
      <c r="A10" s="11">
        <v>1996</v>
      </c>
      <c r="B10" s="51">
        <f t="shared" si="0"/>
        <v>5408.9938539142486</v>
      </c>
      <c r="C10" s="277">
        <f t="shared" si="1"/>
        <v>2325.2406970078932</v>
      </c>
      <c r="D10" s="32">
        <v>44.47181660944058</v>
      </c>
      <c r="E10">
        <v>1.6973248720169067</v>
      </c>
      <c r="F10" s="55">
        <f t="shared" si="2"/>
        <v>5323.0908539142483</v>
      </c>
      <c r="G10" s="35">
        <f t="shared" si="3"/>
        <v>2296.2717086190405</v>
      </c>
      <c r="H10" s="35">
        <v>43.917764918943384</v>
      </c>
      <c r="I10" s="32">
        <f t="shared" si="4"/>
        <v>2404.3374611990794</v>
      </c>
      <c r="J10" s="32">
        <v>45.984596252441406</v>
      </c>
      <c r="K10" s="278">
        <v>1.69184410572052</v>
      </c>
      <c r="L10" s="54">
        <f t="shared" si="5"/>
        <v>725.40637048723636</v>
      </c>
      <c r="M10" s="277">
        <f t="shared" si="6"/>
        <v>2384.9229050367285</v>
      </c>
      <c r="N10" s="32">
        <v>45.613279604527598</v>
      </c>
      <c r="O10" s="32">
        <f t="shared" si="7"/>
        <v>2515.7603400094167</v>
      </c>
      <c r="P10" s="52">
        <v>48.115634918212891</v>
      </c>
      <c r="Q10" s="52">
        <v>1.3325908184051514</v>
      </c>
      <c r="R10" s="51">
        <f t="shared" si="8"/>
        <v>158.0157362196035</v>
      </c>
      <c r="S10" s="279">
        <f>+T10</f>
        <v>85.903000000000006</v>
      </c>
      <c r="T10" s="279">
        <v>85.903000000000006</v>
      </c>
      <c r="U10" s="279"/>
      <c r="V10" s="279"/>
      <c r="W10" s="279">
        <f t="shared" si="9"/>
        <v>2444.6546413018368</v>
      </c>
      <c r="X10" s="279">
        <v>46.755689860964097</v>
      </c>
      <c r="Y10" s="280">
        <v>1.9159181118011475</v>
      </c>
      <c r="Z10" s="51">
        <f t="shared" si="10"/>
        <v>801.26312983152536</v>
      </c>
      <c r="AA10" s="32">
        <f t="shared" si="11"/>
        <v>2308.0631921637396</v>
      </c>
      <c r="AB10" s="32">
        <v>44.143285096027803</v>
      </c>
      <c r="AC10" s="52">
        <v>1.7974733114242554</v>
      </c>
      <c r="AD10" s="51">
        <f t="shared" si="12"/>
        <v>89.713449788347006</v>
      </c>
      <c r="AE10" s="32">
        <f t="shared" si="13"/>
        <v>2391.756397169504</v>
      </c>
      <c r="AF10" s="32">
        <v>45.743974809252798</v>
      </c>
      <c r="AG10" s="52">
        <v>2.09576416015625</v>
      </c>
      <c r="AH10" s="51">
        <f t="shared" si="14"/>
        <v>382.07970583472712</v>
      </c>
      <c r="AI10" s="32">
        <f t="shared" si="15"/>
        <v>2361.2744656523264</v>
      </c>
      <c r="AJ10" s="32">
        <v>45.160987047995299</v>
      </c>
      <c r="AK10" s="52">
        <v>1.4884059429168701</v>
      </c>
      <c r="AL10" s="51">
        <f t="shared" si="16"/>
        <v>1177.8984587395787</v>
      </c>
      <c r="AM10" s="32">
        <f t="shared" si="17"/>
        <v>2432.4042425221428</v>
      </c>
      <c r="AN10" s="32">
        <v>46.5213926165437</v>
      </c>
      <c r="AO10" s="52">
        <v>1.5226525068283081</v>
      </c>
      <c r="AP10" s="51">
        <f t="shared" si="18"/>
        <v>376.3438912740375</v>
      </c>
      <c r="AQ10" s="32">
        <f t="shared" si="19"/>
        <v>2491.2975786254265</v>
      </c>
      <c r="AR10" s="32">
        <v>47.647767897207601</v>
      </c>
      <c r="AS10" s="52">
        <v>1.7403391599655151</v>
      </c>
      <c r="AT10" s="51">
        <f t="shared" si="20"/>
        <v>1694.8004506197531</v>
      </c>
      <c r="AU10" s="32">
        <f t="shared" si="21"/>
        <v>2237.5659284492463</v>
      </c>
      <c r="AV10" s="32">
        <v>42.794976773619453</v>
      </c>
      <c r="AW10" s="280">
        <v>1.932414174079895</v>
      </c>
      <c r="AX10" s="52"/>
      <c r="AY10" s="30">
        <f t="shared" si="39"/>
        <v>1990</v>
      </c>
      <c r="AZ10" s="34" t="s">
        <v>184</v>
      </c>
      <c r="BA10" s="31">
        <f t="shared" si="22"/>
        <v>4635.617828908712</v>
      </c>
      <c r="BB10" s="32">
        <v>4374.22</v>
      </c>
      <c r="BC10" s="32"/>
      <c r="BD10" s="32">
        <f t="shared" si="23"/>
        <v>821.22102648219243</v>
      </c>
      <c r="BE10" s="32">
        <f t="shared" si="24"/>
        <v>718.49280357238922</v>
      </c>
      <c r="BF10" s="32">
        <v>785.76</v>
      </c>
      <c r="BG10" s="32"/>
      <c r="BH10" s="32"/>
      <c r="BI10" s="32">
        <f t="shared" si="25"/>
        <v>161.34420850018594</v>
      </c>
      <c r="BJ10" s="32">
        <f t="shared" si="26"/>
        <v>174.87519998454849</v>
      </c>
      <c r="BK10" s="32">
        <v>103.44</v>
      </c>
      <c r="BL10" s="32"/>
      <c r="BM10" s="32"/>
      <c r="BN10" s="32">
        <f t="shared" si="27"/>
        <v>690.01283081205406</v>
      </c>
      <c r="BO10" s="32">
        <f t="shared" si="28"/>
        <v>709.97527764511028</v>
      </c>
      <c r="BP10" s="32">
        <v>747.2</v>
      </c>
      <c r="BQ10" s="32"/>
      <c r="BR10" s="32"/>
      <c r="BS10" s="32">
        <f t="shared" si="29"/>
        <v>36.201834203598807</v>
      </c>
      <c r="BT10" s="32">
        <f t="shared" si="30"/>
        <v>50.504657997394105</v>
      </c>
      <c r="BU10" s="32">
        <v>21.64</v>
      </c>
      <c r="BV10" s="32"/>
      <c r="BW10" s="32"/>
      <c r="BX10" s="32">
        <f t="shared" si="31"/>
        <v>257.74048789106223</v>
      </c>
      <c r="BY10" s="32">
        <f t="shared" si="32"/>
        <v>265.64056167438918</v>
      </c>
      <c r="BZ10" s="32">
        <v>282.95999999999998</v>
      </c>
      <c r="CA10" s="32"/>
      <c r="CB10" s="32"/>
      <c r="CC10" s="32">
        <f t="shared" si="33"/>
        <v>944.19720198905713</v>
      </c>
      <c r="CD10" s="32">
        <f t="shared" si="34"/>
        <v>963.41555110677803</v>
      </c>
      <c r="CE10" s="32">
        <v>754.41</v>
      </c>
      <c r="CF10" s="32"/>
      <c r="CG10" s="32"/>
      <c r="CH10" s="32">
        <f t="shared" si="35"/>
        <v>304.54619606950678</v>
      </c>
      <c r="CI10" s="32">
        <f t="shared" si="36"/>
        <v>305.2240714042884</v>
      </c>
      <c r="CJ10" s="32">
        <v>315.60000000000002</v>
      </c>
      <c r="CK10" s="32"/>
      <c r="CL10" s="32"/>
      <c r="CM10" s="32">
        <f t="shared" si="37"/>
        <v>1338.4145627236899</v>
      </c>
      <c r="CN10" s="32">
        <f t="shared" si="38"/>
        <v>1385.7837348612475</v>
      </c>
      <c r="CO10" s="32">
        <v>1370.1699999999998</v>
      </c>
      <c r="CP10" s="32"/>
      <c r="CQ10" s="32"/>
      <c r="CR10" s="32"/>
    </row>
    <row r="11" spans="1:96" ht="16" x14ac:dyDescent="0.5">
      <c r="A11" s="11">
        <v>1997</v>
      </c>
      <c r="B11" s="51">
        <f t="shared" si="0"/>
        <v>5535.9337244307771</v>
      </c>
      <c r="C11" s="277">
        <f t="shared" si="1"/>
        <v>2262.5938467876445</v>
      </c>
      <c r="D11" s="32">
        <v>43.392210760310988</v>
      </c>
      <c r="E11">
        <v>1.7119922637939453</v>
      </c>
      <c r="F11" s="55">
        <f t="shared" si="2"/>
        <v>5442.6637244307767</v>
      </c>
      <c r="G11" s="35">
        <f t="shared" si="3"/>
        <v>2236.3395745934108</v>
      </c>
      <c r="H11" s="35">
        <v>42.888704170284626</v>
      </c>
      <c r="I11" s="32">
        <f t="shared" si="4"/>
        <v>2371.3407570975169</v>
      </c>
      <c r="J11" s="32">
        <v>45.477767944335938</v>
      </c>
      <c r="K11" s="278">
        <v>1.7055600881576538</v>
      </c>
      <c r="L11" s="54">
        <f t="shared" si="5"/>
        <v>689.4433258368316</v>
      </c>
      <c r="M11" s="277">
        <f t="shared" si="6"/>
        <v>2280.8963649482112</v>
      </c>
      <c r="N11" s="32">
        <v>43.7432179579109</v>
      </c>
      <c r="O11" s="32">
        <f t="shared" si="7"/>
        <v>2476.962743486677</v>
      </c>
      <c r="P11" s="52">
        <v>47.503395080566406</v>
      </c>
      <c r="Q11" s="52">
        <v>1.3309406042098999</v>
      </c>
      <c r="R11" s="51">
        <f t="shared" si="8"/>
        <v>155.55591974650298</v>
      </c>
      <c r="S11" s="279">
        <f>+T11</f>
        <v>93.27</v>
      </c>
      <c r="T11" s="279">
        <v>93.27</v>
      </c>
      <c r="U11" s="279"/>
      <c r="V11" s="279"/>
      <c r="W11" s="279">
        <f t="shared" si="9"/>
        <v>2398.2191624692532</v>
      </c>
      <c r="X11" s="279">
        <v>45.993244211739103</v>
      </c>
      <c r="Y11" s="280">
        <v>1.9409483671188354</v>
      </c>
      <c r="Z11" s="51">
        <f t="shared" si="10"/>
        <v>816.62201462417579</v>
      </c>
      <c r="AA11" s="32">
        <f t="shared" si="11"/>
        <v>2265.5145584679722</v>
      </c>
      <c r="AB11" s="32">
        <v>43.448224408974802</v>
      </c>
      <c r="AC11" s="52">
        <v>1.768638014793396</v>
      </c>
      <c r="AD11" s="51">
        <f t="shared" si="12"/>
        <v>87.08591617180052</v>
      </c>
      <c r="AE11" s="32">
        <f t="shared" si="13"/>
        <v>2305.3448049768399</v>
      </c>
      <c r="AF11" s="32">
        <v>44.2120921502408</v>
      </c>
      <c r="AG11" s="52">
        <v>2.0495259761810303</v>
      </c>
      <c r="AH11" s="51">
        <f t="shared" si="14"/>
        <v>418.77238802671019</v>
      </c>
      <c r="AI11" s="32">
        <f t="shared" si="15"/>
        <v>2316.6961635656721</v>
      </c>
      <c r="AJ11" s="32">
        <v>44.429789438245798</v>
      </c>
      <c r="AK11" s="52">
        <v>1.492402195930481</v>
      </c>
      <c r="AL11" s="51">
        <f t="shared" si="16"/>
        <v>1213.9643391704326</v>
      </c>
      <c r="AM11" s="32">
        <f t="shared" si="17"/>
        <v>2363.5122028801029</v>
      </c>
      <c r="AN11" s="32">
        <v>45.327631288111597</v>
      </c>
      <c r="AO11" s="52">
        <v>1.5219955444335938</v>
      </c>
      <c r="AP11" s="51">
        <f t="shared" si="18"/>
        <v>393.35719964788768</v>
      </c>
      <c r="AQ11" s="32">
        <f t="shared" si="19"/>
        <v>2432.0754862369672</v>
      </c>
      <c r="AR11" s="32">
        <v>46.6425435716679</v>
      </c>
      <c r="AS11" s="52">
        <v>1.695692777633667</v>
      </c>
      <c r="AT11" s="51">
        <f t="shared" si="20"/>
        <v>1747.4671842026964</v>
      </c>
      <c r="AU11" s="32">
        <f t="shared" si="21"/>
        <v>2182.8655524043966</v>
      </c>
      <c r="AV11" s="32">
        <v>41.863174977618598</v>
      </c>
      <c r="AW11" s="280">
        <v>1.966255784034729</v>
      </c>
      <c r="AX11" s="52"/>
      <c r="AY11" s="30">
        <f t="shared" si="39"/>
        <v>1990</v>
      </c>
      <c r="AZ11" s="31" t="s">
        <v>185</v>
      </c>
      <c r="BA11" s="31">
        <f t="shared" si="22"/>
        <v>4649.4688755007528</v>
      </c>
      <c r="BB11" s="32">
        <v>4387.29</v>
      </c>
      <c r="BC11" s="32"/>
      <c r="BD11" s="32">
        <f t="shared" si="23"/>
        <v>818.69181287487345</v>
      </c>
      <c r="BE11" s="32">
        <f t="shared" si="24"/>
        <v>716.27997448380597</v>
      </c>
      <c r="BF11" s="32">
        <v>783.34</v>
      </c>
      <c r="BG11" s="32"/>
      <c r="BH11" s="32"/>
      <c r="BI11" s="32">
        <f t="shared" si="25"/>
        <v>162.5920368721905</v>
      </c>
      <c r="BJ11" s="32">
        <f t="shared" si="26"/>
        <v>176.22767639587522</v>
      </c>
      <c r="BK11" s="32">
        <v>104.24</v>
      </c>
      <c r="BL11" s="32"/>
      <c r="BM11" s="32"/>
      <c r="BN11" s="32">
        <f t="shared" si="27"/>
        <v>676.54871535000939</v>
      </c>
      <c r="BO11" s="32">
        <f t="shared" si="28"/>
        <v>696.1216379929881</v>
      </c>
      <c r="BP11" s="32">
        <v>732.62</v>
      </c>
      <c r="BQ11" s="32"/>
      <c r="BR11" s="32"/>
      <c r="BS11" s="32">
        <f t="shared" si="29"/>
        <v>37.724184902548672</v>
      </c>
      <c r="BT11" s="32">
        <f t="shared" si="30"/>
        <v>52.628467552737384</v>
      </c>
      <c r="BU11" s="32">
        <v>22.55</v>
      </c>
      <c r="BV11" s="32"/>
      <c r="BW11" s="32"/>
      <c r="BX11" s="32">
        <f t="shared" si="31"/>
        <v>259.80816850850897</v>
      </c>
      <c r="BY11" s="32">
        <f t="shared" si="32"/>
        <v>267.77161933271856</v>
      </c>
      <c r="BZ11" s="32">
        <v>285.23</v>
      </c>
      <c r="CA11" s="32"/>
      <c r="CB11" s="32"/>
      <c r="CC11" s="32">
        <f t="shared" si="33"/>
        <v>946.80046835633379</v>
      </c>
      <c r="CD11" s="32">
        <f t="shared" si="34"/>
        <v>966.07180479681676</v>
      </c>
      <c r="CE11" s="32">
        <v>756.49</v>
      </c>
      <c r="CF11" s="32"/>
      <c r="CG11" s="32"/>
      <c r="CH11" s="32">
        <f t="shared" si="35"/>
        <v>293.27528488417141</v>
      </c>
      <c r="CI11" s="32">
        <f t="shared" si="36"/>
        <v>293.92807281746298</v>
      </c>
      <c r="CJ11" s="32">
        <v>303.92</v>
      </c>
      <c r="CK11" s="32"/>
      <c r="CL11" s="32"/>
      <c r="CM11" s="32">
        <f t="shared" si="37"/>
        <v>1353.1743692022696</v>
      </c>
      <c r="CN11" s="32">
        <f t="shared" si="38"/>
        <v>1401.0659204540966</v>
      </c>
      <c r="CO11" s="32">
        <v>1385.2800000000002</v>
      </c>
      <c r="CP11" s="32"/>
      <c r="CQ11" s="32"/>
      <c r="CR11" s="32"/>
    </row>
    <row r="12" spans="1:96" ht="16" x14ac:dyDescent="0.5">
      <c r="A12" s="11">
        <v>1998</v>
      </c>
      <c r="B12" s="51">
        <f t="shared" si="0"/>
        <v>5659.8111708233619</v>
      </c>
      <c r="C12" s="277">
        <f t="shared" si="1"/>
        <v>2305.7740840620436</v>
      </c>
      <c r="D12" s="32">
        <v>44.220324899820014</v>
      </c>
      <c r="E12">
        <v>1.7264147996902466</v>
      </c>
      <c r="F12" s="55">
        <f t="shared" si="2"/>
        <v>5563.2341708233616</v>
      </c>
      <c r="G12" s="35">
        <f t="shared" si="3"/>
        <v>2283.5033089012259</v>
      </c>
      <c r="H12" s="35">
        <v>43.793214143311211</v>
      </c>
      <c r="I12" s="32">
        <f t="shared" si="4"/>
        <v>2346.8936211722239</v>
      </c>
      <c r="J12" s="32">
        <v>45.008918762207031</v>
      </c>
      <c r="K12" s="278">
        <v>1.7190289497375488</v>
      </c>
      <c r="L12" s="54">
        <f t="shared" si="5"/>
        <v>696.88907650323506</v>
      </c>
      <c r="M12" s="277">
        <f t="shared" si="6"/>
        <v>2326.4749747307692</v>
      </c>
      <c r="N12" s="32">
        <v>44.617328282507899</v>
      </c>
      <c r="O12" s="32">
        <f t="shared" si="7"/>
        <v>2447.500708443778</v>
      </c>
      <c r="P12" s="52">
        <v>46.938369750976563</v>
      </c>
      <c r="Q12" s="52">
        <v>1.3294726610183716</v>
      </c>
      <c r="R12" s="51">
        <f t="shared" si="8"/>
        <v>148.22289371754849</v>
      </c>
      <c r="S12" s="279">
        <f>+T12</f>
        <v>96.576999999999998</v>
      </c>
      <c r="T12" s="279">
        <v>96.576999999999998</v>
      </c>
      <c r="U12" s="279"/>
      <c r="V12" s="279"/>
      <c r="W12" s="279">
        <f t="shared" si="9"/>
        <v>2437.6099476721952</v>
      </c>
      <c r="X12" s="279">
        <v>46.748683927959902</v>
      </c>
      <c r="Y12" s="280">
        <v>1.9651663303375244</v>
      </c>
      <c r="Z12" s="51">
        <f t="shared" si="10"/>
        <v>805.58631254729153</v>
      </c>
      <c r="AA12" s="32">
        <f t="shared" si="11"/>
        <v>2303.2742004247966</v>
      </c>
      <c r="AB12" s="32">
        <v>44.172381925955001</v>
      </c>
      <c r="AC12" s="52">
        <v>1.7427928447723389</v>
      </c>
      <c r="AD12" s="51">
        <f t="shared" si="12"/>
        <v>75.262358715143307</v>
      </c>
      <c r="AE12" s="32">
        <f t="shared" si="13"/>
        <v>2399.6481532480971</v>
      </c>
      <c r="AF12" s="32">
        <v>46.020649514347099</v>
      </c>
      <c r="AG12" s="52">
        <v>2.0087459087371826</v>
      </c>
      <c r="AH12" s="51">
        <f t="shared" si="14"/>
        <v>454.79466582673666</v>
      </c>
      <c r="AI12" s="32">
        <f t="shared" si="15"/>
        <v>2316.9321469512497</v>
      </c>
      <c r="AJ12" s="32">
        <v>44.434315147010302</v>
      </c>
      <c r="AK12" s="52">
        <v>1.4961427450180054</v>
      </c>
      <c r="AL12" s="51">
        <f t="shared" si="16"/>
        <v>1256.2978709204106</v>
      </c>
      <c r="AM12" s="32">
        <f t="shared" si="17"/>
        <v>2425.3302741909611</v>
      </c>
      <c r="AN12" s="32">
        <v>46.513183340648602</v>
      </c>
      <c r="AO12" s="52">
        <v>1.5218650102615356</v>
      </c>
      <c r="AP12" s="51">
        <f t="shared" si="18"/>
        <v>410.54434097651273</v>
      </c>
      <c r="AQ12" s="32">
        <f t="shared" si="19"/>
        <v>2483.4977162116124</v>
      </c>
      <c r="AR12" s="32">
        <v>47.628723324606298</v>
      </c>
      <c r="AS12" s="52">
        <v>1.6562631130218506</v>
      </c>
      <c r="AT12" s="51">
        <f t="shared" si="20"/>
        <v>1782.6612271046235</v>
      </c>
      <c r="AU12" s="32">
        <f t="shared" si="21"/>
        <v>2228.5727030740513</v>
      </c>
      <c r="AV12" s="32">
        <v>42.739750469913346</v>
      </c>
      <c r="AW12" s="280">
        <v>1.9999794960021973</v>
      </c>
      <c r="AX12" s="52"/>
      <c r="AY12" s="30">
        <f t="shared" si="39"/>
        <v>1990</v>
      </c>
      <c r="AZ12" s="31" t="s">
        <v>186</v>
      </c>
      <c r="BA12" s="31">
        <f t="shared" si="22"/>
        <v>4672.8577506565543</v>
      </c>
      <c r="BB12" s="32">
        <v>4409.3599999999997</v>
      </c>
      <c r="BC12" s="32"/>
      <c r="BD12" s="32">
        <f t="shared" si="23"/>
        <v>828.57873879439285</v>
      </c>
      <c r="BE12" s="32">
        <f t="shared" si="24"/>
        <v>724.93012455735857</v>
      </c>
      <c r="BF12" s="32">
        <v>792.8</v>
      </c>
      <c r="BG12" s="32"/>
      <c r="BH12" s="32"/>
      <c r="BI12" s="32">
        <f t="shared" si="25"/>
        <v>161.70295915713726</v>
      </c>
      <c r="BJ12" s="32">
        <f t="shared" si="26"/>
        <v>175.26403695280493</v>
      </c>
      <c r="BK12" s="32">
        <v>103.67</v>
      </c>
      <c r="BL12" s="32"/>
      <c r="BM12" s="32"/>
      <c r="BN12" s="32">
        <f t="shared" si="27"/>
        <v>671.1279775062369</v>
      </c>
      <c r="BO12" s="32">
        <f t="shared" si="28"/>
        <v>690.54407525238742</v>
      </c>
      <c r="BP12" s="32">
        <v>726.75</v>
      </c>
      <c r="BQ12" s="32"/>
      <c r="BR12" s="32"/>
      <c r="BS12" s="32">
        <f t="shared" si="29"/>
        <v>39.547659915576517</v>
      </c>
      <c r="BT12" s="32">
        <f t="shared" si="30"/>
        <v>55.172371305840876</v>
      </c>
      <c r="BU12" s="32">
        <v>23.64</v>
      </c>
      <c r="BV12" s="32"/>
      <c r="BW12" s="32"/>
      <c r="BX12" s="32">
        <f t="shared" si="31"/>
        <v>261.24734708805335</v>
      </c>
      <c r="BY12" s="32">
        <f t="shared" si="32"/>
        <v>269.2549105662693</v>
      </c>
      <c r="BZ12" s="32">
        <v>286.81</v>
      </c>
      <c r="CA12" s="32"/>
      <c r="CB12" s="32"/>
      <c r="CC12" s="32">
        <f t="shared" si="33"/>
        <v>957.35120656601782</v>
      </c>
      <c r="CD12" s="32">
        <f t="shared" si="34"/>
        <v>976.83729451173326</v>
      </c>
      <c r="CE12" s="32">
        <v>764.92</v>
      </c>
      <c r="CF12" s="32"/>
      <c r="CG12" s="32"/>
      <c r="CH12" s="32">
        <f t="shared" si="35"/>
        <v>288.73990110240123</v>
      </c>
      <c r="CI12" s="32">
        <f t="shared" si="36"/>
        <v>289.38259393406577</v>
      </c>
      <c r="CJ12" s="32">
        <v>299.22000000000003</v>
      </c>
      <c r="CK12" s="32"/>
      <c r="CL12" s="32"/>
      <c r="CM12" s="32">
        <f t="shared" si="37"/>
        <v>1356.1048403760442</v>
      </c>
      <c r="CN12" s="32">
        <f t="shared" si="38"/>
        <v>1404.1001068722662</v>
      </c>
      <c r="CO12" s="32">
        <v>1388.28</v>
      </c>
      <c r="CP12" s="32"/>
      <c r="CQ12" s="32"/>
      <c r="CR12" s="32"/>
    </row>
    <row r="13" spans="1:96" ht="16" x14ac:dyDescent="0.5">
      <c r="A13" s="11">
        <v>1999</v>
      </c>
      <c r="B13" s="51">
        <f t="shared" si="0"/>
        <v>5586.150476083687</v>
      </c>
      <c r="C13" s="277">
        <f t="shared" si="1"/>
        <v>2283.1192854919173</v>
      </c>
      <c r="D13" s="32">
        <v>43.78584931080389</v>
      </c>
      <c r="E13">
        <v>1.7405843734741211</v>
      </c>
      <c r="F13" s="55">
        <f t="shared" si="2"/>
        <v>5501.9334760836873</v>
      </c>
      <c r="G13" s="35">
        <f t="shared" si="3"/>
        <v>2266.8874188604705</v>
      </c>
      <c r="H13" s="35">
        <v>43.474553238420015</v>
      </c>
      <c r="I13" s="32">
        <f t="shared" si="4"/>
        <v>2324.3705340794154</v>
      </c>
      <c r="J13" s="32">
        <v>44.576969146728516</v>
      </c>
      <c r="K13" s="278">
        <v>1.7322431802749634</v>
      </c>
      <c r="L13" s="54">
        <f t="shared" si="5"/>
        <v>690.30753239270132</v>
      </c>
      <c r="M13" s="277">
        <f t="shared" si="6"/>
        <v>2310.320030943753</v>
      </c>
      <c r="N13" s="32">
        <v>44.307507442756901</v>
      </c>
      <c r="O13" s="32">
        <f t="shared" si="7"/>
        <v>2420.4224014282227</v>
      </c>
      <c r="P13" s="52">
        <v>46.419059753417969</v>
      </c>
      <c r="Q13" s="52">
        <v>1.3281863927841187</v>
      </c>
      <c r="R13" s="51">
        <f t="shared" si="8"/>
        <v>135.47033856545221</v>
      </c>
      <c r="S13" s="279">
        <f>+T13</f>
        <v>84.216999999999999</v>
      </c>
      <c r="T13" s="279">
        <v>84.216999999999999</v>
      </c>
      <c r="U13" s="279"/>
      <c r="V13" s="279"/>
      <c r="W13" s="279">
        <f t="shared" si="9"/>
        <v>2418.2378454548875</v>
      </c>
      <c r="X13" s="279">
        <v>46.3771641594088</v>
      </c>
      <c r="Y13" s="280">
        <v>1.9885331392288208</v>
      </c>
      <c r="Z13" s="51">
        <f t="shared" si="10"/>
        <v>734.04659138481099</v>
      </c>
      <c r="AA13" s="32">
        <f t="shared" si="11"/>
        <v>2281.9210601929067</v>
      </c>
      <c r="AB13" s="32">
        <v>43.762869647535197</v>
      </c>
      <c r="AC13" s="52">
        <v>1.7198195457458496</v>
      </c>
      <c r="AD13" s="51">
        <f t="shared" si="12"/>
        <v>72.614092056757713</v>
      </c>
      <c r="AE13" s="32">
        <f t="shared" si="13"/>
        <v>2387.0407493168154</v>
      </c>
      <c r="AF13" s="32">
        <v>45.778863685528002</v>
      </c>
      <c r="AG13" s="52">
        <v>1.9731365442276001</v>
      </c>
      <c r="AH13" s="51">
        <f t="shared" si="14"/>
        <v>368.61647025151609</v>
      </c>
      <c r="AI13" s="32">
        <f t="shared" si="15"/>
        <v>2280.8035353160285</v>
      </c>
      <c r="AJ13" s="32">
        <v>43.7414376635951</v>
      </c>
      <c r="AK13" s="52">
        <v>1.4996258020401001</v>
      </c>
      <c r="AL13" s="51">
        <f t="shared" si="16"/>
        <v>1302.3278726497308</v>
      </c>
      <c r="AM13" s="32">
        <f t="shared" si="17"/>
        <v>2409.8557006403694</v>
      </c>
      <c r="AN13" s="32">
        <v>46.216410697212602</v>
      </c>
      <c r="AO13" s="52">
        <v>1.5222609043121338</v>
      </c>
      <c r="AP13" s="51">
        <f t="shared" si="18"/>
        <v>402.59290416047685</v>
      </c>
      <c r="AQ13" s="32">
        <f t="shared" si="19"/>
        <v>2464.7117027850663</v>
      </c>
      <c r="AR13" s="32">
        <v>47.2684436150561</v>
      </c>
      <c r="AS13" s="52">
        <v>1.6217367649078369</v>
      </c>
      <c r="AT13" s="51">
        <f t="shared" si="20"/>
        <v>1868.2853384992356</v>
      </c>
      <c r="AU13" s="32">
        <f t="shared" si="21"/>
        <v>2209.7281528175617</v>
      </c>
      <c r="AV13" s="32">
        <v>42.378348136227245</v>
      </c>
      <c r="AW13" s="280">
        <v>2.0335590839385986</v>
      </c>
      <c r="AX13" s="52"/>
      <c r="AY13" s="30">
        <f t="shared" si="39"/>
        <v>1990</v>
      </c>
      <c r="AZ13" s="31" t="s">
        <v>187</v>
      </c>
      <c r="BA13" s="31">
        <f t="shared" si="22"/>
        <v>4722.4544591881158</v>
      </c>
      <c r="BB13" s="32">
        <v>4456.16</v>
      </c>
      <c r="BC13" s="32"/>
      <c r="BD13" s="32">
        <f t="shared" si="23"/>
        <v>849.62764873298909</v>
      </c>
      <c r="BE13" s="32">
        <f t="shared" si="24"/>
        <v>743.34598317060943</v>
      </c>
      <c r="BF13" s="32">
        <v>812.94</v>
      </c>
      <c r="BG13" s="32"/>
      <c r="BH13" s="32"/>
      <c r="BI13" s="32">
        <f t="shared" si="25"/>
        <v>158.47420324457553</v>
      </c>
      <c r="BJ13" s="32">
        <f t="shared" si="26"/>
        <v>171.76450423849695</v>
      </c>
      <c r="BK13" s="32">
        <v>101.6</v>
      </c>
      <c r="BL13" s="32"/>
      <c r="BM13" s="32"/>
      <c r="BN13" s="32">
        <f t="shared" si="27"/>
        <v>674.31393075342862</v>
      </c>
      <c r="BO13" s="32">
        <f t="shared" si="28"/>
        <v>693.82219986142877</v>
      </c>
      <c r="BP13" s="32">
        <v>730.2</v>
      </c>
      <c r="BQ13" s="32"/>
      <c r="BR13" s="32"/>
      <c r="BS13" s="32">
        <f t="shared" si="29"/>
        <v>39.045786058779861</v>
      </c>
      <c r="BT13" s="32">
        <f t="shared" si="30"/>
        <v>54.472214309573857</v>
      </c>
      <c r="BU13" s="32">
        <v>23.34</v>
      </c>
      <c r="BV13" s="32"/>
      <c r="BW13" s="32"/>
      <c r="BX13" s="32">
        <f t="shared" si="31"/>
        <v>254.27917232000615</v>
      </c>
      <c r="BY13" s="32">
        <f t="shared" si="32"/>
        <v>262.07315237850759</v>
      </c>
      <c r="BZ13" s="32">
        <v>279.16000000000003</v>
      </c>
      <c r="CA13" s="32"/>
      <c r="CB13" s="32"/>
      <c r="CC13" s="32">
        <f t="shared" si="33"/>
        <v>969.24112507040684</v>
      </c>
      <c r="CD13" s="32">
        <f t="shared" si="34"/>
        <v>988.96922242296773</v>
      </c>
      <c r="CE13" s="32">
        <v>774.42</v>
      </c>
      <c r="CF13" s="32"/>
      <c r="CG13" s="32"/>
      <c r="CH13" s="32">
        <f t="shared" si="35"/>
        <v>291.99186777145769</v>
      </c>
      <c r="CI13" s="32">
        <f t="shared" si="36"/>
        <v>292.64179900577824</v>
      </c>
      <c r="CJ13" s="32">
        <v>302.58999999999997</v>
      </c>
      <c r="CK13" s="32"/>
      <c r="CL13" s="32"/>
      <c r="CM13" s="32">
        <f t="shared" si="37"/>
        <v>1351.5528418194474</v>
      </c>
      <c r="CN13" s="32">
        <f t="shared" si="38"/>
        <v>1399.3870039693759</v>
      </c>
      <c r="CO13" s="32">
        <v>1383.6200000000001</v>
      </c>
      <c r="CP13" s="32"/>
      <c r="CQ13" s="32"/>
      <c r="CR13" s="32"/>
    </row>
    <row r="14" spans="1:96" ht="16" x14ac:dyDescent="0.5">
      <c r="A14" s="11">
        <v>2000</v>
      </c>
      <c r="B14" s="51">
        <f t="shared" si="0"/>
        <v>5686.6447901829033</v>
      </c>
      <c r="C14" s="277">
        <f t="shared" si="1"/>
        <v>2275.327949294986</v>
      </c>
      <c r="D14" s="32">
        <v>43.517201216024318</v>
      </c>
      <c r="E14">
        <v>1.7544926404953003</v>
      </c>
      <c r="F14" s="55">
        <f t="shared" si="2"/>
        <v>5600.5477901829036</v>
      </c>
      <c r="G14" s="35">
        <f t="shared" si="3"/>
        <v>2263.0236883302618</v>
      </c>
      <c r="H14" s="35">
        <v>43.281873820524126</v>
      </c>
      <c r="I14" s="32">
        <f t="shared" si="4"/>
        <v>2310.0333350045339</v>
      </c>
      <c r="J14" s="32">
        <v>44.180965423583984</v>
      </c>
      <c r="K14" s="278">
        <v>1.7451951503753662</v>
      </c>
      <c r="L14" s="54">
        <f t="shared" si="5"/>
        <v>698.69667811085844</v>
      </c>
      <c r="M14" s="277">
        <f t="shared" si="6"/>
        <v>2294.6953330941642</v>
      </c>
      <c r="N14" s="32">
        <v>43.887615660270903</v>
      </c>
      <c r="O14" s="32">
        <f t="shared" si="7"/>
        <v>2402.2202551705495</v>
      </c>
      <c r="P14" s="52">
        <v>45.944103240966797</v>
      </c>
      <c r="Q14" s="52">
        <v>1.3270813226699829</v>
      </c>
      <c r="R14" s="51">
        <f t="shared" si="8"/>
        <v>132.71064932870578</v>
      </c>
      <c r="S14" s="279">
        <f>+T14</f>
        <v>86.096999999999994</v>
      </c>
      <c r="T14" s="279">
        <v>86.096999999999994</v>
      </c>
      <c r="U14" s="279"/>
      <c r="V14" s="279"/>
      <c r="W14" s="279">
        <f t="shared" si="9"/>
        <v>2468.3154206236354</v>
      </c>
      <c r="X14" s="279">
        <v>47.208218427227997</v>
      </c>
      <c r="Y14" s="280">
        <v>2.0110118389129639</v>
      </c>
      <c r="Z14" s="51">
        <f t="shared" si="10"/>
        <v>732.99706323934595</v>
      </c>
      <c r="AA14" s="32">
        <f t="shared" si="11"/>
        <v>2286.0284296032696</v>
      </c>
      <c r="AB14" s="32">
        <v>43.7218552109915</v>
      </c>
      <c r="AC14" s="52">
        <v>1.6996141672134399</v>
      </c>
      <c r="AD14" s="51">
        <f t="shared" si="12"/>
        <v>63.54379886233523</v>
      </c>
      <c r="AE14" s="32">
        <f t="shared" si="13"/>
        <v>2343.9749216446676</v>
      </c>
      <c r="AF14" s="32">
        <v>44.830121452220403</v>
      </c>
      <c r="AG14" s="52">
        <v>1.9424500465393066</v>
      </c>
      <c r="AH14" s="51">
        <f t="shared" si="14"/>
        <v>375.56170895146693</v>
      </c>
      <c r="AI14" s="32">
        <f t="shared" si="15"/>
        <v>2254.0559890196396</v>
      </c>
      <c r="AJ14" s="32">
        <v>43.110360445730798</v>
      </c>
      <c r="AK14" s="52">
        <v>1.5028493404388428</v>
      </c>
      <c r="AL14" s="51">
        <f t="shared" si="16"/>
        <v>1314.5187657794793</v>
      </c>
      <c r="AM14" s="32">
        <f t="shared" si="17"/>
        <v>2411.2914407282601</v>
      </c>
      <c r="AN14" s="32">
        <v>46.117595860922997</v>
      </c>
      <c r="AO14" s="52">
        <v>1.5231835842132568</v>
      </c>
      <c r="AP14" s="51">
        <f t="shared" si="18"/>
        <v>412.00700867444817</v>
      </c>
      <c r="AQ14" s="32">
        <f t="shared" si="19"/>
        <v>2458.8865747810255</v>
      </c>
      <c r="AR14" s="32">
        <v>47.027885310019599</v>
      </c>
      <c r="AS14" s="52">
        <v>1.5918430089950562</v>
      </c>
      <c r="AT14" s="51">
        <f t="shared" si="20"/>
        <v>1936.6691080389689</v>
      </c>
      <c r="AU14" s="32">
        <f t="shared" si="21"/>
        <v>2207.3659686238193</v>
      </c>
      <c r="AV14" s="32">
        <v>42.2173819135703</v>
      </c>
      <c r="AW14" s="280">
        <v>2.0669679641723633</v>
      </c>
      <c r="AX14" s="52"/>
      <c r="AY14" s="30">
        <f t="shared" si="39"/>
        <v>1990</v>
      </c>
      <c r="AZ14" s="31" t="s">
        <v>188</v>
      </c>
      <c r="BA14" s="31">
        <f t="shared" si="22"/>
        <v>4795.9593246528411</v>
      </c>
      <c r="BB14" s="32">
        <v>4525.5200000000004</v>
      </c>
      <c r="BC14" s="32"/>
      <c r="BD14" s="32">
        <f t="shared" si="23"/>
        <v>886.98058027248396</v>
      </c>
      <c r="BE14" s="32">
        <f t="shared" si="24"/>
        <v>776.02635987555379</v>
      </c>
      <c r="BF14" s="32">
        <v>848.68</v>
      </c>
      <c r="BG14" s="32"/>
      <c r="BH14" s="32"/>
      <c r="BI14" s="32">
        <f t="shared" si="25"/>
        <v>158.55219251782583</v>
      </c>
      <c r="BJ14" s="32">
        <f t="shared" si="26"/>
        <v>171.8490340142049</v>
      </c>
      <c r="BK14" s="32">
        <v>101.65</v>
      </c>
      <c r="BL14" s="32"/>
      <c r="BM14" s="32"/>
      <c r="BN14" s="32">
        <f t="shared" si="27"/>
        <v>667.10167137355415</v>
      </c>
      <c r="BO14" s="32">
        <f t="shared" si="28"/>
        <v>686.40128589139613</v>
      </c>
      <c r="BP14" s="32">
        <v>722.39</v>
      </c>
      <c r="BQ14" s="32"/>
      <c r="BR14" s="32"/>
      <c r="BS14" s="32">
        <f t="shared" si="29"/>
        <v>36.9379158602339</v>
      </c>
      <c r="BT14" s="32">
        <f t="shared" si="30"/>
        <v>51.531554925252387</v>
      </c>
      <c r="BU14" s="32">
        <v>22.08</v>
      </c>
      <c r="BV14" s="32"/>
      <c r="BW14" s="32"/>
      <c r="BX14" s="32">
        <f t="shared" si="31"/>
        <v>264.48094452943468</v>
      </c>
      <c r="BY14" s="32">
        <f t="shared" si="32"/>
        <v>272.58762188215877</v>
      </c>
      <c r="BZ14" s="32">
        <v>290.36</v>
      </c>
      <c r="CA14" s="32"/>
      <c r="CB14" s="32"/>
      <c r="CC14" s="32">
        <f t="shared" si="33"/>
        <v>972.08218980777144</v>
      </c>
      <c r="CD14" s="32">
        <f t="shared" si="34"/>
        <v>991.8681146712313</v>
      </c>
      <c r="CE14" s="32">
        <v>776.69</v>
      </c>
      <c r="CF14" s="32"/>
      <c r="CG14" s="32"/>
      <c r="CH14" s="32">
        <f t="shared" si="35"/>
        <v>295.57192603323801</v>
      </c>
      <c r="CI14" s="32">
        <f t="shared" si="36"/>
        <v>296.22982595416198</v>
      </c>
      <c r="CJ14" s="32">
        <v>306.3</v>
      </c>
      <c r="CK14" s="32"/>
      <c r="CL14" s="32"/>
      <c r="CM14" s="32">
        <f t="shared" si="37"/>
        <v>1354.1902658758445</v>
      </c>
      <c r="CN14" s="32">
        <f t="shared" si="38"/>
        <v>1402.1177717457285</v>
      </c>
      <c r="CO14" s="32">
        <v>1386.32</v>
      </c>
      <c r="CP14" s="32"/>
      <c r="CQ14" s="32"/>
      <c r="CR14" s="32"/>
    </row>
    <row r="15" spans="1:96" ht="16" x14ac:dyDescent="0.5">
      <c r="A15" s="11">
        <v>2001</v>
      </c>
      <c r="B15" s="51">
        <f t="shared" si="0"/>
        <v>5758.7291617094616</v>
      </c>
      <c r="C15" s="277">
        <f t="shared" si="1"/>
        <v>2247.7552659578364</v>
      </c>
      <c r="D15" s="32">
        <v>43.107635237547548</v>
      </c>
      <c r="E15">
        <v>1.7681317329406738</v>
      </c>
      <c r="F15" s="55">
        <f t="shared" si="2"/>
        <v>5665.5181617094613</v>
      </c>
      <c r="G15" s="35">
        <f t="shared" si="3"/>
        <v>2234.9611288700935</v>
      </c>
      <c r="H15" s="35">
        <v>42.862268224905932</v>
      </c>
      <c r="I15" s="32">
        <f t="shared" si="4"/>
        <v>2284.9011775425502</v>
      </c>
      <c r="J15" s="32">
        <v>43.820022583007813</v>
      </c>
      <c r="K15" s="278">
        <v>1.7578777074813843</v>
      </c>
      <c r="L15" s="54">
        <f t="shared" si="5"/>
        <v>679.4626373500854</v>
      </c>
      <c r="M15" s="277">
        <f t="shared" si="6"/>
        <v>2280.8763601765368</v>
      </c>
      <c r="N15" s="32">
        <v>43.742834304755497</v>
      </c>
      <c r="O15" s="32">
        <f t="shared" si="7"/>
        <v>2373.1375040326802</v>
      </c>
      <c r="P15" s="52">
        <v>45.512226104736328</v>
      </c>
      <c r="Q15" s="52">
        <v>1.3261569738388062</v>
      </c>
      <c r="R15" s="51">
        <f t="shared" si="8"/>
        <v>132.97352655845339</v>
      </c>
      <c r="S15" s="279">
        <f>+U15</f>
        <v>93.210999999999999</v>
      </c>
      <c r="T15" s="279"/>
      <c r="U15" s="279">
        <v>93.210999999999999</v>
      </c>
      <c r="V15" s="279"/>
      <c r="W15" s="279">
        <f t="shared" si="9"/>
        <v>2428.2245937129737</v>
      </c>
      <c r="X15" s="279">
        <v>46.568690838331001</v>
      </c>
      <c r="Y15" s="280">
        <v>2.0325658321380615</v>
      </c>
      <c r="Z15" s="51">
        <f t="shared" si="10"/>
        <v>731.29627555630532</v>
      </c>
      <c r="AA15" s="32">
        <f t="shared" si="11"/>
        <v>2262.8927956188768</v>
      </c>
      <c r="AB15" s="32">
        <v>43.397944025567497</v>
      </c>
      <c r="AC15" s="52">
        <v>1.6820857524871826</v>
      </c>
      <c r="AD15" s="51">
        <f t="shared" si="12"/>
        <v>61.318960876427411</v>
      </c>
      <c r="AE15" s="32">
        <f t="shared" si="13"/>
        <v>2350.1655759546175</v>
      </c>
      <c r="AF15" s="32">
        <v>45.071668579951599</v>
      </c>
      <c r="AG15" s="52">
        <v>1.9164746999740601</v>
      </c>
      <c r="AH15" s="51">
        <f t="shared" si="14"/>
        <v>404.38301224807054</v>
      </c>
      <c r="AI15" s="32">
        <f t="shared" si="15"/>
        <v>2187.2578580257796</v>
      </c>
      <c r="AJ15" s="32">
        <v>41.947410975836902</v>
      </c>
      <c r="AK15" s="52">
        <v>1.5058115720748901</v>
      </c>
      <c r="AL15" s="51">
        <f t="shared" si="16"/>
        <v>1348.8365697400607</v>
      </c>
      <c r="AM15" s="32">
        <f t="shared" si="17"/>
        <v>2406.8693453783949</v>
      </c>
      <c r="AN15" s="32">
        <v>46.159138130544598</v>
      </c>
      <c r="AO15" s="52">
        <v>1.5246340036392212</v>
      </c>
      <c r="AP15" s="51">
        <f t="shared" si="18"/>
        <v>416.57309151145682</v>
      </c>
      <c r="AQ15" s="32">
        <f t="shared" si="19"/>
        <v>2438.6106674068451</v>
      </c>
      <c r="AR15" s="32">
        <v>46.767875813281996</v>
      </c>
      <c r="AS15" s="52">
        <v>1.5663506984710693</v>
      </c>
      <c r="AT15" s="51">
        <f t="shared" si="20"/>
        <v>1945.61792047533</v>
      </c>
      <c r="AU15" s="32">
        <f t="shared" si="21"/>
        <v>2163.3213336105755</v>
      </c>
      <c r="AV15" s="32">
        <v>41.48835434321655</v>
      </c>
      <c r="AW15" s="280">
        <v>2.1001791954040527</v>
      </c>
      <c r="AX15" s="52"/>
      <c r="AY15" s="30">
        <f t="shared" si="39"/>
        <v>1990</v>
      </c>
      <c r="AZ15" s="31" t="s">
        <v>189</v>
      </c>
      <c r="BA15" s="31">
        <f t="shared" si="22"/>
        <v>4810.2872626730705</v>
      </c>
      <c r="BB15" s="32">
        <v>4539.04</v>
      </c>
      <c r="BC15" s="32"/>
      <c r="BD15" s="32">
        <f t="shared" si="23"/>
        <v>927.61521872395474</v>
      </c>
      <c r="BE15" s="32">
        <f t="shared" si="24"/>
        <v>811.5779280425445</v>
      </c>
      <c r="BF15" s="32">
        <v>887.56</v>
      </c>
      <c r="BG15" s="32"/>
      <c r="BH15" s="32"/>
      <c r="BI15" s="32">
        <f t="shared" si="25"/>
        <v>154.76191383786207</v>
      </c>
      <c r="BJ15" s="32">
        <f t="shared" si="26"/>
        <v>167.74088691479989</v>
      </c>
      <c r="BK15" s="32">
        <v>99.22</v>
      </c>
      <c r="BL15" s="32"/>
      <c r="BM15" s="32"/>
      <c r="BN15" s="32">
        <f t="shared" si="27"/>
        <v>671.44195550740949</v>
      </c>
      <c r="BO15" s="32">
        <f t="shared" si="28"/>
        <v>690.86713680806122</v>
      </c>
      <c r="BP15" s="32">
        <v>727.09</v>
      </c>
      <c r="BQ15" s="32"/>
      <c r="BR15" s="32"/>
      <c r="BS15" s="32">
        <f t="shared" si="29"/>
        <v>37.924934445267333</v>
      </c>
      <c r="BT15" s="32">
        <f t="shared" si="30"/>
        <v>52.908530351244188</v>
      </c>
      <c r="BU15" s="32">
        <v>22.67</v>
      </c>
      <c r="BV15" s="32"/>
      <c r="BW15" s="32"/>
      <c r="BX15" s="32">
        <f t="shared" si="31"/>
        <v>266.63971239875127</v>
      </c>
      <c r="BY15" s="32">
        <f t="shared" si="32"/>
        <v>274.81255873248506</v>
      </c>
      <c r="BZ15" s="32">
        <v>292.73</v>
      </c>
      <c r="CA15" s="32"/>
      <c r="CB15" s="32"/>
      <c r="CC15" s="32">
        <f t="shared" si="33"/>
        <v>989.12857823195839</v>
      </c>
      <c r="CD15" s="32">
        <f t="shared" si="34"/>
        <v>1009.2614681608113</v>
      </c>
      <c r="CE15" s="32">
        <v>790.31</v>
      </c>
      <c r="CF15" s="32"/>
      <c r="CG15" s="32"/>
      <c r="CH15" s="32">
        <f t="shared" si="35"/>
        <v>306.46649686221372</v>
      </c>
      <c r="CI15" s="32">
        <f t="shared" si="36"/>
        <v>307.14864650598201</v>
      </c>
      <c r="CJ15" s="32">
        <v>317.58999999999997</v>
      </c>
      <c r="CK15" s="32"/>
      <c r="CL15" s="32"/>
      <c r="CM15" s="32">
        <f t="shared" si="37"/>
        <v>1354.7275189243701</v>
      </c>
      <c r="CN15" s="32">
        <f t="shared" si="38"/>
        <v>1402.6740392557265</v>
      </c>
      <c r="CO15" s="32">
        <v>1386.8700000000001</v>
      </c>
      <c r="CP15" s="32"/>
      <c r="CQ15" s="32"/>
      <c r="CR15" s="32"/>
    </row>
    <row r="16" spans="1:96" ht="16" x14ac:dyDescent="0.5">
      <c r="A16" s="11">
        <v>2002</v>
      </c>
      <c r="B16" s="51">
        <f t="shared" si="0"/>
        <v>5868.2524966280371</v>
      </c>
      <c r="C16" s="277">
        <f t="shared" si="1"/>
        <v>2256.2939046209099</v>
      </c>
      <c r="D16" s="32">
        <v>43.271389951633886</v>
      </c>
      <c r="E16">
        <v>1.7814934253692627</v>
      </c>
      <c r="F16" s="55">
        <f t="shared" si="2"/>
        <v>5768.5634966280368</v>
      </c>
      <c r="G16" s="35">
        <f t="shared" si="3"/>
        <v>2241.6753373762126</v>
      </c>
      <c r="H16" s="35">
        <v>42.991033867489044</v>
      </c>
      <c r="I16" s="32">
        <f t="shared" si="4"/>
        <v>2267.8653989519394</v>
      </c>
      <c r="J16" s="32">
        <v>43.493309020996094</v>
      </c>
      <c r="K16" s="278">
        <v>1.7702834606170654</v>
      </c>
      <c r="L16" s="54">
        <f t="shared" si="5"/>
        <v>688.71526270809898</v>
      </c>
      <c r="M16" s="277">
        <f t="shared" si="6"/>
        <v>2278.0038575673966</v>
      </c>
      <c r="N16" s="32">
        <v>43.687745213621298</v>
      </c>
      <c r="O16" s="32">
        <f t="shared" si="7"/>
        <v>2352.8065953935898</v>
      </c>
      <c r="P16" s="52">
        <v>45.122318267822266</v>
      </c>
      <c r="Q16" s="52">
        <v>1.3254129886627197</v>
      </c>
      <c r="R16" s="51">
        <f t="shared" si="8"/>
        <v>137.39161563689845</v>
      </c>
      <c r="S16" s="279">
        <f t="shared" ref="S16:S21" si="40">+U16</f>
        <v>99.688999999999993</v>
      </c>
      <c r="T16" s="279"/>
      <c r="U16" s="279">
        <v>99.688999999999993</v>
      </c>
      <c r="V16" s="279"/>
      <c r="W16" s="279">
        <f t="shared" si="9"/>
        <v>2455.1946300080613</v>
      </c>
      <c r="X16" s="279">
        <v>47.085924411113503</v>
      </c>
      <c r="Y16" s="280">
        <v>2.0531601905822754</v>
      </c>
      <c r="Z16" s="51">
        <f t="shared" si="10"/>
        <v>749.96563855595548</v>
      </c>
      <c r="AA16" s="32">
        <f t="shared" si="11"/>
        <v>2274.5231886229381</v>
      </c>
      <c r="AB16" s="32">
        <v>43.620992658522098</v>
      </c>
      <c r="AC16" s="52">
        <v>1.6671558618545532</v>
      </c>
      <c r="AD16" s="51">
        <f t="shared" si="12"/>
        <v>64.145475893326733</v>
      </c>
      <c r="AE16" s="32">
        <f t="shared" si="13"/>
        <v>2372.0459901112599</v>
      </c>
      <c r="AF16" s="32">
        <v>45.4912929610379</v>
      </c>
      <c r="AG16" s="52">
        <v>1.895033597946167</v>
      </c>
      <c r="AH16" s="51">
        <f t="shared" si="14"/>
        <v>422.71225050007439</v>
      </c>
      <c r="AI16" s="32">
        <f t="shared" si="15"/>
        <v>2201.2737809693053</v>
      </c>
      <c r="AJ16" s="32">
        <v>42.216209498041501</v>
      </c>
      <c r="AK16" s="52">
        <v>1.5085111856460571</v>
      </c>
      <c r="AL16" s="51">
        <f t="shared" si="16"/>
        <v>1397.3470126171317</v>
      </c>
      <c r="AM16" s="32">
        <f t="shared" si="17"/>
        <v>2409.2595883794888</v>
      </c>
      <c r="AN16" s="32">
        <v>46.204978407277899</v>
      </c>
      <c r="AO16" s="52">
        <v>1.526613712310791</v>
      </c>
      <c r="AP16" s="51">
        <f t="shared" si="18"/>
        <v>439.4604250467965</v>
      </c>
      <c r="AQ16" s="32">
        <f t="shared" si="19"/>
        <v>2415.5540858976519</v>
      </c>
      <c r="AR16" s="32">
        <v>46.325694798037198</v>
      </c>
      <c r="AS16" s="52">
        <v>1.5450645685195923</v>
      </c>
      <c r="AT16" s="51">
        <f t="shared" si="20"/>
        <v>1934.8637465631655</v>
      </c>
      <c r="AU16" s="32">
        <f t="shared" si="21"/>
        <v>2174.0967586491106</v>
      </c>
      <c r="AV16" s="32">
        <v>41.695006330256945</v>
      </c>
      <c r="AW16" s="280">
        <v>2.1331663131713867</v>
      </c>
      <c r="AX16" s="52"/>
      <c r="AY16" s="30">
        <f t="shared" si="39"/>
        <v>1991</v>
      </c>
      <c r="AZ16" s="31" t="s">
        <v>178</v>
      </c>
      <c r="BA16" s="31">
        <f t="shared" si="22"/>
        <v>4824.2442851380411</v>
      </c>
      <c r="BB16" s="32">
        <v>4552.21</v>
      </c>
      <c r="BC16" s="32"/>
      <c r="BD16" s="32">
        <f t="shared" si="23"/>
        <v>943.0622340612166</v>
      </c>
      <c r="BE16" s="32">
        <f t="shared" si="24"/>
        <v>825.09264454223899</v>
      </c>
      <c r="BF16" s="32">
        <v>902.34</v>
      </c>
      <c r="BG16" s="32"/>
      <c r="BH16" s="32"/>
      <c r="BI16" s="32">
        <f t="shared" si="25"/>
        <v>158.11545258762425</v>
      </c>
      <c r="BJ16" s="32">
        <f t="shared" si="26"/>
        <v>171.37566727024051</v>
      </c>
      <c r="BK16" s="32">
        <v>101.37</v>
      </c>
      <c r="BL16" s="32"/>
      <c r="BM16" s="32"/>
      <c r="BN16" s="32">
        <f t="shared" si="27"/>
        <v>661.30231299895615</v>
      </c>
      <c r="BO16" s="32">
        <f t="shared" si="28"/>
        <v>680.43414892189503</v>
      </c>
      <c r="BP16" s="32">
        <v>716.11</v>
      </c>
      <c r="BQ16" s="32"/>
      <c r="BR16" s="32"/>
      <c r="BS16" s="32">
        <f t="shared" si="29"/>
        <v>41.839550528281251</v>
      </c>
      <c r="BT16" s="32">
        <f t="shared" si="30"/>
        <v>58.369754922126916</v>
      </c>
      <c r="BU16" s="32">
        <v>25.01</v>
      </c>
      <c r="BV16" s="32"/>
      <c r="BW16" s="32"/>
      <c r="BX16" s="32">
        <f t="shared" si="31"/>
        <v>272.97938512889613</v>
      </c>
      <c r="BY16" s="32">
        <f t="shared" si="32"/>
        <v>281.34655049546825</v>
      </c>
      <c r="BZ16" s="32">
        <v>299.69</v>
      </c>
      <c r="CA16" s="32"/>
      <c r="CB16" s="32"/>
      <c r="CC16" s="32">
        <f t="shared" si="33"/>
        <v>994.61045644766625</v>
      </c>
      <c r="CD16" s="32">
        <f t="shared" si="34"/>
        <v>1014.8549254504122</v>
      </c>
      <c r="CE16" s="32">
        <v>794.69</v>
      </c>
      <c r="CF16" s="32"/>
      <c r="CG16" s="32"/>
      <c r="CH16" s="32">
        <f t="shared" si="35"/>
        <v>309.78601180036043</v>
      </c>
      <c r="CI16" s="32">
        <f t="shared" si="36"/>
        <v>310.47555019936209</v>
      </c>
      <c r="CJ16" s="32">
        <v>321.02999999999997</v>
      </c>
      <c r="CK16" s="32"/>
      <c r="CL16" s="32"/>
      <c r="CM16" s="32">
        <f t="shared" si="37"/>
        <v>1344.6173933748469</v>
      </c>
      <c r="CN16" s="32">
        <f t="shared" si="38"/>
        <v>1392.2060961130403</v>
      </c>
      <c r="CO16" s="32">
        <v>1376.52</v>
      </c>
      <c r="CP16" s="32"/>
      <c r="CQ16" s="32"/>
      <c r="CR16" s="32"/>
    </row>
    <row r="17" spans="1:96" ht="16" x14ac:dyDescent="0.5">
      <c r="A17" s="11">
        <v>2003</v>
      </c>
      <c r="B17" s="51">
        <f t="shared" si="0"/>
        <v>6098.7096697143288</v>
      </c>
      <c r="C17" s="277">
        <f t="shared" si="1"/>
        <v>2240.641463343884</v>
      </c>
      <c r="D17" s="32">
        <v>42.971206146321059</v>
      </c>
      <c r="E17">
        <v>1.7945698499679565</v>
      </c>
      <c r="F17" s="55">
        <f t="shared" si="2"/>
        <v>5998.8156697143286</v>
      </c>
      <c r="G17" s="35">
        <f t="shared" si="3"/>
        <v>2230.1433088657186</v>
      </c>
      <c r="H17" s="35">
        <v>42.769871676876825</v>
      </c>
      <c r="I17" s="32">
        <f t="shared" si="4"/>
        <v>2252.5780323573522</v>
      </c>
      <c r="J17" s="32">
        <v>43.200126647949219</v>
      </c>
      <c r="K17" s="278">
        <v>1.7824052572250366</v>
      </c>
      <c r="L17" s="54">
        <f t="shared" si="5"/>
        <v>721.45953601376868</v>
      </c>
      <c r="M17" s="277">
        <f t="shared" si="6"/>
        <v>2268.9363781159568</v>
      </c>
      <c r="N17" s="32">
        <v>43.513848347429303</v>
      </c>
      <c r="O17" s="32">
        <f t="shared" si="7"/>
        <v>2334.6109771728516</v>
      </c>
      <c r="P17" s="52">
        <v>44.773361206054688</v>
      </c>
      <c r="Q17" s="52">
        <v>1.324849009513855</v>
      </c>
      <c r="R17" s="51">
        <f t="shared" si="8"/>
        <v>133.37906890155068</v>
      </c>
      <c r="S17" s="279">
        <f t="shared" si="40"/>
        <v>99.894000000000005</v>
      </c>
      <c r="T17" s="279"/>
      <c r="U17" s="279">
        <v>99.894000000000005</v>
      </c>
      <c r="V17" s="279"/>
      <c r="W17" s="279">
        <f t="shared" si="9"/>
        <v>2475.1572764776793</v>
      </c>
      <c r="X17" s="279">
        <v>47.468769685873298</v>
      </c>
      <c r="Y17" s="280">
        <v>2.0727612972259521</v>
      </c>
      <c r="Z17" s="51">
        <f t="shared" si="10"/>
        <v>779.07115945625503</v>
      </c>
      <c r="AA17" s="32">
        <f t="shared" si="11"/>
        <v>2231.9007999521295</v>
      </c>
      <c r="AB17" s="32">
        <v>42.803576985383302</v>
      </c>
      <c r="AC17" s="52">
        <v>1.6547585725784302</v>
      </c>
      <c r="AD17" s="51">
        <f t="shared" si="12"/>
        <v>60.542199309171309</v>
      </c>
      <c r="AE17" s="32">
        <f t="shared" si="13"/>
        <v>2388.233867173381</v>
      </c>
      <c r="AF17" s="32">
        <v>45.8017453978457</v>
      </c>
      <c r="AG17" s="52">
        <v>1.8779815435409546</v>
      </c>
      <c r="AH17" s="51">
        <f t="shared" si="14"/>
        <v>435.30411216237786</v>
      </c>
      <c r="AI17" s="32">
        <f t="shared" si="15"/>
        <v>2216.506556029196</v>
      </c>
      <c r="AJ17" s="32">
        <v>42.508344910148999</v>
      </c>
      <c r="AK17" s="52">
        <v>1.51094651222229</v>
      </c>
      <c r="AL17" s="51">
        <f t="shared" si="16"/>
        <v>1440.0991956523242</v>
      </c>
      <c r="AM17" s="32">
        <f t="shared" si="17"/>
        <v>2387.9519441733423</v>
      </c>
      <c r="AN17" s="32">
        <v>45.796338655379202</v>
      </c>
      <c r="AO17" s="52">
        <v>1.5291247367858887</v>
      </c>
      <c r="AP17" s="51">
        <f t="shared" si="18"/>
        <v>464.650162779455</v>
      </c>
      <c r="AQ17" s="32">
        <f t="shared" si="19"/>
        <v>2396.3473843927768</v>
      </c>
      <c r="AR17" s="32">
        <v>45.957347097943703</v>
      </c>
      <c r="AS17" s="52">
        <v>1.5278233289718628</v>
      </c>
      <c r="AT17" s="51">
        <f t="shared" si="20"/>
        <v>2007.75075170073</v>
      </c>
      <c r="AU17" s="32">
        <f t="shared" si="21"/>
        <v>2167.8426096958433</v>
      </c>
      <c r="AV17" s="32">
        <v>41.57506374759155</v>
      </c>
      <c r="AW17" s="280">
        <v>2.1659018993377686</v>
      </c>
      <c r="AX17" s="52"/>
      <c r="AY17" s="30">
        <f t="shared" si="39"/>
        <v>1991</v>
      </c>
      <c r="AZ17" s="31" t="s">
        <v>179</v>
      </c>
      <c r="BA17" s="31">
        <f t="shared" si="22"/>
        <v>4820.8424596169671</v>
      </c>
      <c r="BB17" s="32">
        <v>4549</v>
      </c>
      <c r="BC17" s="32"/>
      <c r="BD17" s="32">
        <f t="shared" si="23"/>
        <v>941.49453967651482</v>
      </c>
      <c r="BE17" s="32">
        <f t="shared" si="24"/>
        <v>823.72105626419147</v>
      </c>
      <c r="BF17" s="32">
        <v>900.84</v>
      </c>
      <c r="BG17" s="32"/>
      <c r="BH17" s="32"/>
      <c r="BI17" s="32">
        <f t="shared" si="25"/>
        <v>157.25757058187114</v>
      </c>
      <c r="BJ17" s="32">
        <f t="shared" si="26"/>
        <v>170.44583973745335</v>
      </c>
      <c r="BK17" s="32">
        <v>100.82</v>
      </c>
      <c r="BL17" s="32"/>
      <c r="BM17" s="32"/>
      <c r="BN17" s="32">
        <f t="shared" si="27"/>
        <v>666.77845872528826</v>
      </c>
      <c r="BO17" s="32">
        <f t="shared" si="28"/>
        <v>686.06872252526159</v>
      </c>
      <c r="BP17" s="32">
        <v>722.04</v>
      </c>
      <c r="BQ17" s="32"/>
      <c r="BR17" s="32"/>
      <c r="BS17" s="32">
        <f t="shared" si="29"/>
        <v>42.809839984754781</v>
      </c>
      <c r="BT17" s="32">
        <f t="shared" si="30"/>
        <v>59.723391781576474</v>
      </c>
      <c r="BU17" s="32">
        <v>25.59</v>
      </c>
      <c r="BV17" s="32"/>
      <c r="BW17" s="32"/>
      <c r="BX17" s="32">
        <f t="shared" si="31"/>
        <v>271.21229244262008</v>
      </c>
      <c r="BY17" s="32">
        <f t="shared" si="32"/>
        <v>279.52529417072867</v>
      </c>
      <c r="BZ17" s="32">
        <v>297.75</v>
      </c>
      <c r="CA17" s="32"/>
      <c r="CB17" s="32"/>
      <c r="CC17" s="32">
        <f t="shared" si="33"/>
        <v>1014.7357079793054</v>
      </c>
      <c r="CD17" s="32">
        <f t="shared" si="34"/>
        <v>1035.3898097464808</v>
      </c>
      <c r="CE17" s="32">
        <v>810.77</v>
      </c>
      <c r="CF17" s="32"/>
      <c r="CG17" s="32"/>
      <c r="CH17" s="32">
        <f t="shared" si="35"/>
        <v>314.74598470212618</v>
      </c>
      <c r="CI17" s="32">
        <f t="shared" si="36"/>
        <v>315.44656327609869</v>
      </c>
      <c r="CJ17" s="32">
        <v>326.17</v>
      </c>
      <c r="CK17" s="32"/>
      <c r="CL17" s="32"/>
      <c r="CM17" s="32">
        <f t="shared" si="37"/>
        <v>1334.5951819605368</v>
      </c>
      <c r="CN17" s="32">
        <f t="shared" si="38"/>
        <v>1381.8291785628996</v>
      </c>
      <c r="CO17" s="32">
        <v>1366.26</v>
      </c>
      <c r="CP17" s="32"/>
      <c r="CQ17" s="32"/>
      <c r="CR17" s="32"/>
    </row>
    <row r="18" spans="1:96" ht="16" x14ac:dyDescent="0.5">
      <c r="A18" s="11">
        <v>2004</v>
      </c>
      <c r="B18" s="51">
        <f t="shared" si="0"/>
        <v>6258.8772116848058</v>
      </c>
      <c r="C18" s="277">
        <f t="shared" si="1"/>
        <v>2243.8676175116934</v>
      </c>
      <c r="D18" s="32">
        <v>42.915500881371187</v>
      </c>
      <c r="E18">
        <v>1.8073533773422241</v>
      </c>
      <c r="F18" s="55">
        <f t="shared" si="2"/>
        <v>6146.4142116848061</v>
      </c>
      <c r="G18" s="35">
        <f t="shared" si="3"/>
        <v>2236.3545964398813</v>
      </c>
      <c r="H18" s="35">
        <v>42.771809221527775</v>
      </c>
      <c r="I18" s="32">
        <f t="shared" si="4"/>
        <v>2245.1389258248464</v>
      </c>
      <c r="J18" s="32">
        <v>42.939815521240234</v>
      </c>
      <c r="K18" s="278">
        <v>1.7942360639572144</v>
      </c>
      <c r="L18" s="54">
        <f t="shared" si="5"/>
        <v>736.41328924044126</v>
      </c>
      <c r="M18" s="277">
        <f t="shared" si="6"/>
        <v>2264.165252782127</v>
      </c>
      <c r="N18" s="32">
        <v>43.303707020423197</v>
      </c>
      <c r="O18" s="32">
        <f t="shared" si="7"/>
        <v>2324.8557717459544</v>
      </c>
      <c r="P18" s="52">
        <v>44.464454650878906</v>
      </c>
      <c r="Q18" s="52">
        <v>1.3244647979736328</v>
      </c>
      <c r="R18" s="51">
        <f t="shared" si="8"/>
        <v>151.04381037074197</v>
      </c>
      <c r="S18" s="279">
        <f t="shared" si="40"/>
        <v>112.46299999999999</v>
      </c>
      <c r="T18" s="279"/>
      <c r="U18" s="279">
        <v>112.46299999999999</v>
      </c>
      <c r="V18" s="279"/>
      <c r="W18" s="279">
        <f t="shared" si="9"/>
        <v>2447.6194080253676</v>
      </c>
      <c r="X18" s="279">
        <v>46.812393049665502</v>
      </c>
      <c r="Y18" s="280">
        <v>2.0913369655609131</v>
      </c>
      <c r="Z18" s="51">
        <f t="shared" si="10"/>
        <v>788.15802599680501</v>
      </c>
      <c r="AA18" s="32">
        <f t="shared" si="11"/>
        <v>2247.355268348078</v>
      </c>
      <c r="AB18" s="32">
        <v>42.982204585892198</v>
      </c>
      <c r="AC18" s="52">
        <v>1.6448389291763306</v>
      </c>
      <c r="AD18" s="51">
        <f t="shared" si="12"/>
        <v>57.822821097707084</v>
      </c>
      <c r="AE18" s="32">
        <f t="shared" si="13"/>
        <v>2394.9012880643322</v>
      </c>
      <c r="AF18" s="32">
        <v>45.804122995765901</v>
      </c>
      <c r="AG18" s="52">
        <v>1.8652036190032959</v>
      </c>
      <c r="AH18" s="51">
        <f t="shared" si="14"/>
        <v>445.2378791719172</v>
      </c>
      <c r="AI18" s="32">
        <f t="shared" si="15"/>
        <v>2261.3276013184322</v>
      </c>
      <c r="AJ18" s="32">
        <v>43.249434997893502</v>
      </c>
      <c r="AK18" s="52">
        <v>1.5131163597106934</v>
      </c>
      <c r="AL18" s="51">
        <f t="shared" si="16"/>
        <v>1470.8160192850112</v>
      </c>
      <c r="AM18" s="32">
        <f t="shared" si="17"/>
        <v>2373.0265222337352</v>
      </c>
      <c r="AN18" s="32">
        <v>45.385753157475797</v>
      </c>
      <c r="AO18" s="52">
        <v>1.5321696996688843</v>
      </c>
      <c r="AP18" s="51">
        <f t="shared" si="18"/>
        <v>459.32293723936073</v>
      </c>
      <c r="AQ18" s="32">
        <f t="shared" si="19"/>
        <v>2443.8977488494161</v>
      </c>
      <c r="AR18" s="32">
        <v>46.741213775808497</v>
      </c>
      <c r="AS18" s="52">
        <v>1.5144972801208496</v>
      </c>
      <c r="AT18" s="51">
        <f t="shared" si="20"/>
        <v>2094.7378105428752</v>
      </c>
      <c r="AU18" s="32">
        <f t="shared" si="21"/>
        <v>2177.0330362047648</v>
      </c>
      <c r="AV18" s="32">
        <v>41.63724386183975</v>
      </c>
      <c r="AW18" s="280">
        <v>2.1983587741851807</v>
      </c>
      <c r="AX18" s="52"/>
      <c r="AY18" s="30">
        <f t="shared" si="39"/>
        <v>1991</v>
      </c>
      <c r="AZ18" s="31" t="s">
        <v>180</v>
      </c>
      <c r="BA18" s="31">
        <f t="shared" si="22"/>
        <v>4791.2328007201331</v>
      </c>
      <c r="BB18" s="32">
        <v>4521.0600000000004</v>
      </c>
      <c r="BC18" s="32"/>
      <c r="BD18" s="32">
        <f t="shared" si="23"/>
        <v>928.87982552761423</v>
      </c>
      <c r="BE18" s="32">
        <f t="shared" si="24"/>
        <v>812.68434258683612</v>
      </c>
      <c r="BF18" s="32">
        <v>888.77</v>
      </c>
      <c r="BG18" s="32"/>
      <c r="BH18" s="32"/>
      <c r="BI18" s="32">
        <f t="shared" si="25"/>
        <v>158.28702898877486</v>
      </c>
      <c r="BJ18" s="32">
        <f t="shared" si="26"/>
        <v>171.56163277679795</v>
      </c>
      <c r="BK18" s="32">
        <v>101.48</v>
      </c>
      <c r="BL18" s="32"/>
      <c r="BM18" s="32"/>
      <c r="BN18" s="32">
        <f t="shared" si="27"/>
        <v>676.04080975987745</v>
      </c>
      <c r="BO18" s="32">
        <f t="shared" si="28"/>
        <v>695.59903841763378</v>
      </c>
      <c r="BP18" s="32">
        <v>732.07</v>
      </c>
      <c r="BQ18" s="32"/>
      <c r="BR18" s="32"/>
      <c r="BS18" s="32">
        <f t="shared" si="29"/>
        <v>41.471509699963697</v>
      </c>
      <c r="BT18" s="32">
        <f t="shared" si="30"/>
        <v>57.856306458197764</v>
      </c>
      <c r="BU18" s="32">
        <v>24.79</v>
      </c>
      <c r="BV18" s="32"/>
      <c r="BW18" s="32"/>
      <c r="BX18" s="32">
        <f t="shared" si="31"/>
        <v>270.92081323663643</v>
      </c>
      <c r="BY18" s="32">
        <f t="shared" si="32"/>
        <v>279.22488075633868</v>
      </c>
      <c r="BZ18" s="32">
        <v>297.43</v>
      </c>
      <c r="CA18" s="32"/>
      <c r="CB18" s="32"/>
      <c r="CC18" s="32">
        <f t="shared" si="33"/>
        <v>991.0184494889719</v>
      </c>
      <c r="CD18" s="32">
        <f t="shared" si="34"/>
        <v>1011.1898061761763</v>
      </c>
      <c r="CE18" s="32">
        <v>791.82</v>
      </c>
      <c r="CF18" s="32"/>
      <c r="CG18" s="32"/>
      <c r="CH18" s="32">
        <f t="shared" si="35"/>
        <v>321.02797372751428</v>
      </c>
      <c r="CI18" s="32">
        <f t="shared" si="36"/>
        <v>321.74253509118711</v>
      </c>
      <c r="CJ18" s="32">
        <v>332.68</v>
      </c>
      <c r="CK18" s="32"/>
      <c r="CL18" s="32"/>
      <c r="CM18" s="32">
        <f t="shared" si="37"/>
        <v>1346.4538219770793</v>
      </c>
      <c r="CN18" s="32">
        <f t="shared" si="38"/>
        <v>1394.1075196017603</v>
      </c>
      <c r="CO18" s="32">
        <v>1378.4</v>
      </c>
      <c r="CP18" s="32"/>
      <c r="CQ18" s="32"/>
      <c r="CR18" s="32"/>
    </row>
    <row r="19" spans="1:96" ht="16" x14ac:dyDescent="0.5">
      <c r="A19" s="11">
        <v>2005</v>
      </c>
      <c r="B19" s="51">
        <f t="shared" si="0"/>
        <v>6518.3929712598838</v>
      </c>
      <c r="C19" s="277">
        <f t="shared" si="1"/>
        <v>2163.1779260860599</v>
      </c>
      <c r="D19" s="32">
        <v>41.485604061924434</v>
      </c>
      <c r="E19">
        <v>1.8198363780975342</v>
      </c>
      <c r="F19" s="55">
        <f t="shared" si="2"/>
        <v>6384.2139712598837</v>
      </c>
      <c r="G19" s="35">
        <f t="shared" si="3"/>
        <v>2152.7231363644096</v>
      </c>
      <c r="H19" s="35">
        <v>41.285101245344869</v>
      </c>
      <c r="I19" s="32">
        <f t="shared" si="4"/>
        <v>2227.1156638009211</v>
      </c>
      <c r="J19" s="32">
        <v>42.711807250976563</v>
      </c>
      <c r="K19" s="278">
        <v>1.8057690858840942</v>
      </c>
      <c r="L19" s="54">
        <f t="shared" si="5"/>
        <v>748.66301576683099</v>
      </c>
      <c r="M19" s="277">
        <f t="shared" si="6"/>
        <v>2162.0551224261894</v>
      </c>
      <c r="N19" s="32">
        <v>41.464070841050201</v>
      </c>
      <c r="O19" s="32">
        <f t="shared" si="7"/>
        <v>2304.4436100551061</v>
      </c>
      <c r="P19" s="52">
        <v>44.194808959960938</v>
      </c>
      <c r="Q19" s="52">
        <v>1.3242603540420532</v>
      </c>
      <c r="R19" s="51">
        <f t="shared" si="8"/>
        <v>155.68618311877151</v>
      </c>
      <c r="S19" s="279">
        <f t="shared" si="40"/>
        <v>134.179</v>
      </c>
      <c r="T19" s="279"/>
      <c r="U19" s="279">
        <v>134.179</v>
      </c>
      <c r="V19" s="279"/>
      <c r="W19" s="279">
        <f t="shared" si="9"/>
        <v>2347.060836208399</v>
      </c>
      <c r="X19" s="279">
        <v>45.0121256259145</v>
      </c>
      <c r="Y19" s="280">
        <v>2.108856201171875</v>
      </c>
      <c r="Z19" s="51">
        <f t="shared" si="10"/>
        <v>773.46153814929482</v>
      </c>
      <c r="AA19" s="32">
        <f t="shared" si="11"/>
        <v>2171.7461270854428</v>
      </c>
      <c r="AB19" s="32">
        <v>41.649925724926298</v>
      </c>
      <c r="AC19" s="52">
        <v>1.6373535394668579</v>
      </c>
      <c r="AD19" s="51">
        <f t="shared" si="12"/>
        <v>52.052455047697606</v>
      </c>
      <c r="AE19" s="32">
        <f t="shared" si="13"/>
        <v>2289.6583266493185</v>
      </c>
      <c r="AF19" s="32">
        <v>43.911255579576</v>
      </c>
      <c r="AG19" s="52">
        <v>1.8566145896911621</v>
      </c>
      <c r="AH19" s="51">
        <f t="shared" si="14"/>
        <v>481.14961830557621</v>
      </c>
      <c r="AI19" s="32">
        <f t="shared" si="15"/>
        <v>2177.2219597793487</v>
      </c>
      <c r="AJ19" s="32">
        <v>41.754941694398497</v>
      </c>
      <c r="AK19" s="52">
        <v>1.5150196552276611</v>
      </c>
      <c r="AL19" s="51">
        <f t="shared" si="16"/>
        <v>1569.1179090922144</v>
      </c>
      <c r="AM19" s="32">
        <f t="shared" si="17"/>
        <v>2281.2541714659092</v>
      </c>
      <c r="AN19" s="32">
        <v>43.750080000716103</v>
      </c>
      <c r="AO19" s="52">
        <v>1.5357517004013062</v>
      </c>
      <c r="AP19" s="51">
        <f t="shared" si="18"/>
        <v>474.32252394371108</v>
      </c>
      <c r="AQ19" s="32">
        <f t="shared" si="19"/>
        <v>2350.7536561637444</v>
      </c>
      <c r="AR19" s="32">
        <v>45.082946830537601</v>
      </c>
      <c r="AS19" s="52">
        <v>1.5049868822097778</v>
      </c>
      <c r="AT19" s="51">
        <f t="shared" si="20"/>
        <v>2207.8537736474659</v>
      </c>
      <c r="AU19" s="32">
        <f t="shared" si="21"/>
        <v>2099.1077304325172</v>
      </c>
      <c r="AV19" s="32">
        <v>40.256860583637348</v>
      </c>
      <c r="AW19" s="280">
        <v>2.2305092811584473</v>
      </c>
      <c r="AX19" s="52"/>
      <c r="AY19" s="30">
        <f t="shared" si="39"/>
        <v>1991</v>
      </c>
      <c r="AZ19" s="31" t="s">
        <v>181</v>
      </c>
      <c r="BA19" s="31">
        <f t="shared" si="22"/>
        <v>4727.5942890252554</v>
      </c>
      <c r="BB19" s="32">
        <v>4461.01</v>
      </c>
      <c r="BC19" s="32"/>
      <c r="BD19" s="32">
        <f t="shared" si="23"/>
        <v>920.10073697328403</v>
      </c>
      <c r="BE19" s="32">
        <f t="shared" si="24"/>
        <v>805.00344822977013</v>
      </c>
      <c r="BF19" s="32">
        <v>880.37</v>
      </c>
      <c r="BG19" s="32"/>
      <c r="BH19" s="32"/>
      <c r="BI19" s="32">
        <f t="shared" si="25"/>
        <v>159.92480372703079</v>
      </c>
      <c r="BJ19" s="32">
        <f t="shared" si="26"/>
        <v>173.33675806666432</v>
      </c>
      <c r="BK19" s="32">
        <v>102.53</v>
      </c>
      <c r="BL19" s="32"/>
      <c r="BM19" s="32"/>
      <c r="BN19" s="32">
        <f t="shared" si="27"/>
        <v>689.27405904458931</v>
      </c>
      <c r="BO19" s="32">
        <f t="shared" si="28"/>
        <v>709.21513280823115</v>
      </c>
      <c r="BP19" s="32">
        <v>746.4</v>
      </c>
      <c r="BQ19" s="32"/>
      <c r="BR19" s="32"/>
      <c r="BS19" s="32">
        <f t="shared" si="29"/>
        <v>40.016075515253398</v>
      </c>
      <c r="BT19" s="32">
        <f t="shared" si="30"/>
        <v>55.82585116902343</v>
      </c>
      <c r="BU19" s="32">
        <v>23.92</v>
      </c>
      <c r="BV19" s="32"/>
      <c r="BW19" s="32"/>
      <c r="BX19" s="32">
        <f t="shared" si="31"/>
        <v>276.14922149396858</v>
      </c>
      <c r="BY19" s="32">
        <f t="shared" si="32"/>
        <v>284.6135463769599</v>
      </c>
      <c r="BZ19" s="32">
        <v>303.17</v>
      </c>
      <c r="CA19" s="32"/>
      <c r="CB19" s="32"/>
      <c r="CC19" s="32">
        <f t="shared" si="33"/>
        <v>959.25359352672035</v>
      </c>
      <c r="CD19" s="32">
        <f t="shared" si="34"/>
        <v>978.77840297753085</v>
      </c>
      <c r="CE19" s="32">
        <v>766.44</v>
      </c>
      <c r="CF19" s="32"/>
      <c r="CG19" s="32"/>
      <c r="CH19" s="32">
        <f t="shared" si="35"/>
        <v>314.94862950939677</v>
      </c>
      <c r="CI19" s="32">
        <f t="shared" si="36"/>
        <v>315.64965914110149</v>
      </c>
      <c r="CJ19" s="32">
        <v>326.38</v>
      </c>
      <c r="CK19" s="32"/>
      <c r="CL19" s="32"/>
      <c r="CM19" s="32">
        <f t="shared" si="37"/>
        <v>1338.5708545196248</v>
      </c>
      <c r="CN19" s="32">
        <f t="shared" si="38"/>
        <v>1385.9455581368834</v>
      </c>
      <c r="CO19" s="32">
        <v>1370.33</v>
      </c>
      <c r="CP19" s="32"/>
      <c r="CQ19" s="32"/>
      <c r="CR19" s="32"/>
    </row>
    <row r="20" spans="1:96" ht="16" x14ac:dyDescent="0.5">
      <c r="A20" s="11">
        <v>2006</v>
      </c>
      <c r="B20" s="51">
        <f t="shared" si="0"/>
        <v>6629.1386557498172</v>
      </c>
      <c r="C20" s="277">
        <f t="shared" si="1"/>
        <v>2171.1463021264153</v>
      </c>
      <c r="D20" s="32">
        <v>41.638422232561389</v>
      </c>
      <c r="E20">
        <v>1.8320114612579346</v>
      </c>
      <c r="F20" s="55">
        <f t="shared" si="2"/>
        <v>6496.3226557498174</v>
      </c>
      <c r="G20" s="35">
        <f t="shared" si="3"/>
        <v>2158.0061600421041</v>
      </c>
      <c r="H20" s="35">
        <v>41.386419507656818</v>
      </c>
      <c r="I20" s="32">
        <f t="shared" si="4"/>
        <v>2216.8853650774277</v>
      </c>
      <c r="J20" s="32">
        <v>42.515609741210938</v>
      </c>
      <c r="K20" s="278">
        <v>1.8169976472854614</v>
      </c>
      <c r="L20" s="54">
        <f t="shared" si="5"/>
        <v>726.3511942453373</v>
      </c>
      <c r="M20" s="277">
        <f t="shared" si="6"/>
        <v>2128.5738579978988</v>
      </c>
      <c r="N20" s="32">
        <v>40.821964399959697</v>
      </c>
      <c r="O20" s="32">
        <f t="shared" si="7"/>
        <v>2292.3944854736328</v>
      </c>
      <c r="P20" s="52">
        <v>43.963729858398438</v>
      </c>
      <c r="Q20" s="52">
        <v>1.3242354393005371</v>
      </c>
      <c r="R20" s="51">
        <f t="shared" si="8"/>
        <v>153.07571955067306</v>
      </c>
      <c r="S20" s="279">
        <f t="shared" si="40"/>
        <v>132.816</v>
      </c>
      <c r="T20" s="279"/>
      <c r="U20" s="279">
        <v>132.816</v>
      </c>
      <c r="V20" s="279"/>
      <c r="W20" s="279">
        <f t="shared" si="9"/>
        <v>2361.9819290979863</v>
      </c>
      <c r="X20" s="279">
        <v>45.298283571742203</v>
      </c>
      <c r="Y20" s="280">
        <v>2.1252896785736084</v>
      </c>
      <c r="Z20" s="51">
        <f t="shared" si="10"/>
        <v>790.59168662018681</v>
      </c>
      <c r="AA20" s="32">
        <f t="shared" si="11"/>
        <v>2172.3099709841949</v>
      </c>
      <c r="AB20" s="32">
        <v>41.660739169559903</v>
      </c>
      <c r="AC20" s="52">
        <v>1.6322693824768066</v>
      </c>
      <c r="AD20" s="51">
        <f t="shared" si="12"/>
        <v>76.550342952725558</v>
      </c>
      <c r="AE20" s="32">
        <f t="shared" si="13"/>
        <v>2241.5904374562592</v>
      </c>
      <c r="AF20" s="32">
        <v>42.989405649846098</v>
      </c>
      <c r="AG20" s="52">
        <v>1.8521571159362793</v>
      </c>
      <c r="AH20" s="51">
        <f t="shared" si="14"/>
        <v>493.23729931458212</v>
      </c>
      <c r="AI20" s="32">
        <f t="shared" si="15"/>
        <v>2219.8733031812012</v>
      </c>
      <c r="AJ20" s="32">
        <v>42.572912663749101</v>
      </c>
      <c r="AK20" s="52">
        <v>1.5166552066802979</v>
      </c>
      <c r="AL20" s="51">
        <f t="shared" si="16"/>
        <v>1557.8655063460956</v>
      </c>
      <c r="AM20" s="32">
        <f t="shared" si="17"/>
        <v>2301.1338675369898</v>
      </c>
      <c r="AN20" s="32">
        <v>44.131334445914902</v>
      </c>
      <c r="AO20" s="52">
        <v>1.5398746728897095</v>
      </c>
      <c r="AP20" s="51">
        <f t="shared" si="18"/>
        <v>499.18184389588379</v>
      </c>
      <c r="AQ20" s="32">
        <f t="shared" si="19"/>
        <v>2364.8537507258375</v>
      </c>
      <c r="AR20" s="32">
        <v>45.353359602961298</v>
      </c>
      <c r="AS20" s="52">
        <v>1.4992215633392334</v>
      </c>
      <c r="AT20" s="51">
        <f t="shared" si="20"/>
        <v>2279.8940350720636</v>
      </c>
      <c r="AU20" s="32">
        <f t="shared" si="21"/>
        <v>2107.0617835665148</v>
      </c>
      <c r="AV20" s="32">
        <v>40.409404068398949</v>
      </c>
      <c r="AW20" s="280">
        <v>2.2623262405395508</v>
      </c>
      <c r="AX20" s="52"/>
      <c r="AY20" s="30">
        <f t="shared" si="39"/>
        <v>1991</v>
      </c>
      <c r="AZ20" s="31" t="s">
        <v>182</v>
      </c>
      <c r="BA20" s="31">
        <f t="shared" si="22"/>
        <v>4685.9033806143225</v>
      </c>
      <c r="BB20" s="32">
        <v>4421.67</v>
      </c>
      <c r="BC20" s="32"/>
      <c r="BD20" s="32">
        <f t="shared" si="23"/>
        <v>882.36110748556268</v>
      </c>
      <c r="BE20" s="32">
        <f t="shared" si="24"/>
        <v>771.98474641624068</v>
      </c>
      <c r="BF20" s="32">
        <v>844.26</v>
      </c>
      <c r="BG20" s="32"/>
      <c r="BH20" s="32"/>
      <c r="BI20" s="32">
        <f t="shared" si="25"/>
        <v>157.9438761864736</v>
      </c>
      <c r="BJ20" s="32">
        <f t="shared" si="26"/>
        <v>171.1897017636831</v>
      </c>
      <c r="BK20" s="32">
        <v>101.26</v>
      </c>
      <c r="BL20" s="32"/>
      <c r="BM20" s="32"/>
      <c r="BN20" s="32">
        <f t="shared" si="27"/>
        <v>690.93629552138498</v>
      </c>
      <c r="BO20" s="32">
        <f t="shared" si="28"/>
        <v>710.92545869120931</v>
      </c>
      <c r="BP20" s="32">
        <v>748.2</v>
      </c>
      <c r="BQ20" s="32"/>
      <c r="BR20" s="32"/>
      <c r="BS20" s="32">
        <f t="shared" si="29"/>
        <v>45.503229682896837</v>
      </c>
      <c r="BT20" s="32">
        <f t="shared" si="30"/>
        <v>63.48090099487613</v>
      </c>
      <c r="BU20" s="32">
        <v>27.2</v>
      </c>
      <c r="BV20" s="32"/>
      <c r="BW20" s="32"/>
      <c r="BX20" s="32">
        <f t="shared" si="31"/>
        <v>276.29496109696038</v>
      </c>
      <c r="BY20" s="32">
        <f t="shared" si="32"/>
        <v>284.76375308415487</v>
      </c>
      <c r="BZ20" s="32">
        <v>303.33</v>
      </c>
      <c r="CA20" s="32"/>
      <c r="CB20" s="32"/>
      <c r="CC20" s="32">
        <f t="shared" si="33"/>
        <v>941.94437532506777</v>
      </c>
      <c r="CD20" s="32">
        <f t="shared" si="34"/>
        <v>961.11687002886003</v>
      </c>
      <c r="CE20" s="32">
        <v>752.61</v>
      </c>
      <c r="CF20" s="32"/>
      <c r="CG20" s="32"/>
      <c r="CH20" s="32">
        <f t="shared" si="35"/>
        <v>308.02975680401539</v>
      </c>
      <c r="CI20" s="32">
        <f t="shared" si="36"/>
        <v>308.71538603600408</v>
      </c>
      <c r="CJ20" s="32">
        <v>319.20999999999998</v>
      </c>
      <c r="CK20" s="32"/>
      <c r="CL20" s="32"/>
      <c r="CM20" s="32">
        <f t="shared" si="37"/>
        <v>1331.4888825163355</v>
      </c>
      <c r="CN20" s="32">
        <f t="shared" si="38"/>
        <v>1378.6129409596394</v>
      </c>
      <c r="CO20" s="32">
        <v>1363.08</v>
      </c>
      <c r="CP20" s="32"/>
      <c r="CQ20" s="32"/>
      <c r="CR20" s="32"/>
    </row>
    <row r="21" spans="1:96" ht="16" x14ac:dyDescent="0.5">
      <c r="A21" s="11">
        <v>2007</v>
      </c>
      <c r="B21" s="51">
        <f t="shared" si="0"/>
        <v>6830.457428289069</v>
      </c>
      <c r="C21" s="277">
        <f t="shared" si="1"/>
        <v>2133.7670779907503</v>
      </c>
      <c r="D21" s="32">
        <v>40.921560399822603</v>
      </c>
      <c r="E21">
        <v>1.8438711166381836</v>
      </c>
      <c r="F21" s="55">
        <f t="shared" si="2"/>
        <v>6677.457428289069</v>
      </c>
      <c r="G21" s="35">
        <f t="shared" si="3"/>
        <v>2118.4932924037407</v>
      </c>
      <c r="H21" s="35">
        <v>40.62863848445533</v>
      </c>
      <c r="I21" s="32">
        <f t="shared" si="4"/>
        <v>2208.2908957345148</v>
      </c>
      <c r="J21" s="32">
        <v>42.350784301757813</v>
      </c>
      <c r="K21" s="278">
        <v>1.8279149532318115</v>
      </c>
      <c r="L21" s="54">
        <f t="shared" si="5"/>
        <v>709.06915390936638</v>
      </c>
      <c r="M21" s="277">
        <f t="shared" si="6"/>
        <v>2134.0985683086465</v>
      </c>
      <c r="N21" s="32">
        <v>40.927917748384999</v>
      </c>
      <c r="O21" s="32">
        <f t="shared" si="7"/>
        <v>2282.3253032139369</v>
      </c>
      <c r="P21" s="52">
        <v>43.770622253417969</v>
      </c>
      <c r="Q21" s="52">
        <v>1.324390172958374</v>
      </c>
      <c r="R21" s="51">
        <f t="shared" si="8"/>
        <v>157.0952069621442</v>
      </c>
      <c r="S21" s="279">
        <f t="shared" si="40"/>
        <v>153</v>
      </c>
      <c r="T21" s="279"/>
      <c r="U21" s="279">
        <v>153</v>
      </c>
      <c r="V21" s="279"/>
      <c r="W21" s="279">
        <f t="shared" si="9"/>
        <v>2341.9701785066327</v>
      </c>
      <c r="X21" s="279">
        <v>44.9144965740998</v>
      </c>
      <c r="Y21" s="280">
        <v>2.1406097412109375</v>
      </c>
      <c r="Z21" s="51">
        <f t="shared" si="10"/>
        <v>812.4033691430044</v>
      </c>
      <c r="AA21" s="32">
        <f t="shared" si="11"/>
        <v>2135.263521003149</v>
      </c>
      <c r="AB21" s="32">
        <v>40.9502593069097</v>
      </c>
      <c r="AC21" s="52">
        <v>1.6295644044876099</v>
      </c>
      <c r="AD21" s="51">
        <f t="shared" si="12"/>
        <v>89.63682149486668</v>
      </c>
      <c r="AE21" s="32">
        <f t="shared" si="13"/>
        <v>2188.8012007157117</v>
      </c>
      <c r="AF21" s="32">
        <v>41.977009328794502</v>
      </c>
      <c r="AG21" s="52">
        <v>1.8518015146255493</v>
      </c>
      <c r="AH21" s="51">
        <f t="shared" si="14"/>
        <v>506.82778434806954</v>
      </c>
      <c r="AI21" s="32">
        <f t="shared" si="15"/>
        <v>2199.5947523277969</v>
      </c>
      <c r="AJ21" s="32">
        <v>42.1840089487523</v>
      </c>
      <c r="AK21" s="52">
        <v>1.5180222988128662</v>
      </c>
      <c r="AL21" s="51">
        <f t="shared" si="16"/>
        <v>1612.0071472353409</v>
      </c>
      <c r="AM21" s="32">
        <f t="shared" si="17"/>
        <v>2237.8843145318324</v>
      </c>
      <c r="AN21" s="32">
        <v>42.918329319788597</v>
      </c>
      <c r="AO21" s="52">
        <v>1.544542670249939</v>
      </c>
      <c r="AP21" s="51">
        <f t="shared" si="18"/>
        <v>515.57231244047978</v>
      </c>
      <c r="AQ21" s="32">
        <f t="shared" si="19"/>
        <v>2328.6558634324761</v>
      </c>
      <c r="AR21" s="32">
        <v>44.659153545280397</v>
      </c>
      <c r="AS21" s="52">
        <v>1.4971586465835571</v>
      </c>
      <c r="AT21" s="51">
        <f t="shared" si="20"/>
        <v>2359.4198532888267</v>
      </c>
      <c r="AU21" s="32">
        <f t="shared" si="21"/>
        <v>2059.3418009062148</v>
      </c>
      <c r="AV21" s="32">
        <v>39.494226318749355</v>
      </c>
      <c r="AW21" s="280">
        <v>2.2937817573547363</v>
      </c>
      <c r="AX21" s="52"/>
      <c r="AY21" s="30">
        <f t="shared" si="39"/>
        <v>1991</v>
      </c>
      <c r="AZ21" s="31" t="s">
        <v>183</v>
      </c>
      <c r="BA21" s="31">
        <f t="shared" si="22"/>
        <v>4680.7423556025979</v>
      </c>
      <c r="BB21" s="32">
        <v>4416.8</v>
      </c>
      <c r="BC21" s="32"/>
      <c r="BD21" s="32">
        <f t="shared" si="23"/>
        <v>849.07373005039449</v>
      </c>
      <c r="BE21" s="32">
        <f t="shared" si="24"/>
        <v>742.86135531236596</v>
      </c>
      <c r="BF21" s="32">
        <v>812.41</v>
      </c>
      <c r="BG21" s="32"/>
      <c r="BH21" s="32"/>
      <c r="BI21" s="32">
        <f t="shared" si="25"/>
        <v>155.74457868081561</v>
      </c>
      <c r="BJ21" s="32">
        <f t="shared" si="26"/>
        <v>168.8059620887197</v>
      </c>
      <c r="BK21" s="32">
        <v>99.85</v>
      </c>
      <c r="BL21" s="32"/>
      <c r="BM21" s="32"/>
      <c r="BN21" s="32">
        <f t="shared" si="27"/>
        <v>688.00891239280588</v>
      </c>
      <c r="BO21" s="32">
        <f t="shared" si="28"/>
        <v>707.91338477507554</v>
      </c>
      <c r="BP21" s="32">
        <v>745.03</v>
      </c>
      <c r="BQ21" s="32"/>
      <c r="BR21" s="32"/>
      <c r="BS21" s="32">
        <f t="shared" si="29"/>
        <v>42.123945713799351</v>
      </c>
      <c r="BT21" s="32">
        <f t="shared" si="30"/>
        <v>58.766510553344887</v>
      </c>
      <c r="BU21" s="32">
        <v>25.18</v>
      </c>
      <c r="BV21" s="32"/>
      <c r="BW21" s="32"/>
      <c r="BX21" s="32">
        <f t="shared" si="31"/>
        <v>275.8395248376109</v>
      </c>
      <c r="BY21" s="32">
        <f t="shared" si="32"/>
        <v>284.29435712417052</v>
      </c>
      <c r="BZ21" s="32">
        <v>302.83</v>
      </c>
      <c r="CA21" s="32"/>
      <c r="CB21" s="32"/>
      <c r="CC21" s="32">
        <f t="shared" si="33"/>
        <v>948.84052805761326</v>
      </c>
      <c r="CD21" s="32">
        <f t="shared" si="34"/>
        <v>968.153388217376</v>
      </c>
      <c r="CE21" s="32">
        <v>758.12</v>
      </c>
      <c r="CF21" s="32"/>
      <c r="CG21" s="32"/>
      <c r="CH21" s="32">
        <f t="shared" si="35"/>
        <v>298.3896538295719</v>
      </c>
      <c r="CI21" s="32">
        <f t="shared" si="36"/>
        <v>299.05382560086838</v>
      </c>
      <c r="CJ21" s="32">
        <v>309.22000000000003</v>
      </c>
      <c r="CK21" s="32"/>
      <c r="CL21" s="32"/>
      <c r="CM21" s="32">
        <f t="shared" si="37"/>
        <v>1336.5585976469661</v>
      </c>
      <c r="CN21" s="32">
        <f t="shared" si="38"/>
        <v>1383.8620834630735</v>
      </c>
      <c r="CO21" s="32">
        <v>1368.27</v>
      </c>
      <c r="CP21" s="32"/>
      <c r="CQ21" s="32"/>
      <c r="CR21" s="32"/>
    </row>
    <row r="22" spans="1:96" ht="16" x14ac:dyDescent="0.5">
      <c r="A22" s="11">
        <v>2008</v>
      </c>
      <c r="B22" s="51">
        <f t="shared" si="0"/>
        <v>7031.8141520973013</v>
      </c>
      <c r="C22" s="277">
        <f t="shared" si="1"/>
        <v>2106.2084113519336</v>
      </c>
      <c r="D22" s="32">
        <v>40.282674534053378</v>
      </c>
      <c r="E22">
        <v>1.8554083108901978</v>
      </c>
      <c r="F22" s="55">
        <f t="shared" si="2"/>
        <v>6867.1721520973015</v>
      </c>
      <c r="G22" s="35">
        <f t="shared" si="3"/>
        <v>2089.2477688108152</v>
      </c>
      <c r="H22" s="35">
        <v>39.958290660316131</v>
      </c>
      <c r="I22" s="32">
        <f t="shared" si="4"/>
        <v>2207.3447538103374</v>
      </c>
      <c r="J22" s="32">
        <v>42.216976165771484</v>
      </c>
      <c r="K22" s="278">
        <v>1.8385146856307983</v>
      </c>
      <c r="L22" s="54">
        <f t="shared" si="5"/>
        <v>698.99354261817859</v>
      </c>
      <c r="M22" s="277">
        <f t="shared" si="6"/>
        <v>2124.9030165154986</v>
      </c>
      <c r="N22" s="32">
        <v>40.640221627345603</v>
      </c>
      <c r="O22" s="32">
        <f t="shared" si="7"/>
        <v>2280.4419152396067</v>
      </c>
      <c r="P22" s="52">
        <v>43.615009307861328</v>
      </c>
      <c r="Q22" s="52">
        <v>1.3247244358062744</v>
      </c>
      <c r="R22" s="51">
        <f t="shared" si="8"/>
        <v>168.48418540919155</v>
      </c>
      <c r="S22" s="279">
        <f>+V22</f>
        <v>164.642</v>
      </c>
      <c r="T22" s="279"/>
      <c r="U22" s="279"/>
      <c r="V22" s="279">
        <v>164.642</v>
      </c>
      <c r="W22" s="279">
        <f t="shared" si="9"/>
        <v>2331.5395937591984</v>
      </c>
      <c r="X22" s="279">
        <v>44.592287312334399</v>
      </c>
      <c r="Y22" s="280">
        <v>2.1547911167144775</v>
      </c>
      <c r="Z22" s="51">
        <f t="shared" si="10"/>
        <v>819.33422723851118</v>
      </c>
      <c r="AA22" s="32">
        <f t="shared" si="11"/>
        <v>2103.6660625194208</v>
      </c>
      <c r="AB22" s="32">
        <v>40.234050376054498</v>
      </c>
      <c r="AC22" s="52">
        <v>1.6292269229888916</v>
      </c>
      <c r="AD22" s="51">
        <f t="shared" si="12"/>
        <v>92.416833746155746</v>
      </c>
      <c r="AE22" s="32">
        <f t="shared" si="13"/>
        <v>2223.0614168099182</v>
      </c>
      <c r="AF22" s="32">
        <v>42.517568081063999</v>
      </c>
      <c r="AG22" s="52">
        <v>1.8555456399917603</v>
      </c>
      <c r="AH22" s="51">
        <f t="shared" si="14"/>
        <v>548.63453552408293</v>
      </c>
      <c r="AI22" s="32">
        <f t="shared" si="15"/>
        <v>2156.5636857930513</v>
      </c>
      <c r="AJ22" s="32">
        <v>41.245753553419</v>
      </c>
      <c r="AK22" s="52">
        <v>1.5191200971603394</v>
      </c>
      <c r="AL22" s="51">
        <f t="shared" si="16"/>
        <v>1684.3900602888955</v>
      </c>
      <c r="AM22" s="32">
        <f t="shared" si="17"/>
        <v>2208.6778194556532</v>
      </c>
      <c r="AN22" s="32">
        <v>42.242471956802099</v>
      </c>
      <c r="AO22" s="52">
        <v>1.5497608184814453</v>
      </c>
      <c r="AP22" s="51">
        <f t="shared" si="18"/>
        <v>546.63171471920793</v>
      </c>
      <c r="AQ22" s="32">
        <f t="shared" si="19"/>
        <v>2295.807133570805</v>
      </c>
      <c r="AR22" s="32">
        <v>43.908879603813197</v>
      </c>
      <c r="AS22" s="52">
        <v>1.4987826347351074</v>
      </c>
      <c r="AT22" s="51">
        <f t="shared" si="20"/>
        <v>2428.8122023701062</v>
      </c>
      <c r="AU22" s="32">
        <f t="shared" si="21"/>
        <v>2026.3111170157733</v>
      </c>
      <c r="AV22" s="32">
        <v>38.7545842052197</v>
      </c>
      <c r="AW22" s="280">
        <v>2.3248488903045654</v>
      </c>
      <c r="AX22" s="52"/>
      <c r="AY22" s="30">
        <f t="shared" si="39"/>
        <v>1991</v>
      </c>
      <c r="AZ22" s="34" t="s">
        <v>184</v>
      </c>
      <c r="BA22" s="31">
        <f t="shared" si="22"/>
        <v>4709.3028533574179</v>
      </c>
      <c r="BB22" s="32">
        <v>4443.75</v>
      </c>
      <c r="BC22" s="32"/>
      <c r="BD22" s="32">
        <f t="shared" si="23"/>
        <v>822.88278252997645</v>
      </c>
      <c r="BE22" s="32">
        <f t="shared" si="24"/>
        <v>719.94668714711941</v>
      </c>
      <c r="BF22" s="32">
        <v>787.35</v>
      </c>
      <c r="BG22" s="32"/>
      <c r="BH22" s="32"/>
      <c r="BI22" s="32">
        <f t="shared" si="25"/>
        <v>150.61288450094699</v>
      </c>
      <c r="BJ22" s="32">
        <f t="shared" si="26"/>
        <v>163.24390284713843</v>
      </c>
      <c r="BK22" s="32">
        <v>96.56</v>
      </c>
      <c r="BL22" s="32"/>
      <c r="BM22" s="32"/>
      <c r="BN22" s="32">
        <f t="shared" si="27"/>
        <v>689.9574229294941</v>
      </c>
      <c r="BO22" s="32">
        <f t="shared" si="28"/>
        <v>709.9182667823444</v>
      </c>
      <c r="BP22" s="32">
        <v>747.14</v>
      </c>
      <c r="BQ22" s="32"/>
      <c r="BR22" s="32"/>
      <c r="BS22" s="32">
        <f t="shared" si="29"/>
        <v>40.568136757729718</v>
      </c>
      <c r="BT22" s="32">
        <f t="shared" si="30"/>
        <v>56.596023864917136</v>
      </c>
      <c r="BU22" s="32">
        <v>24.25</v>
      </c>
      <c r="BV22" s="32"/>
      <c r="BW22" s="32"/>
      <c r="BX22" s="32">
        <f t="shared" si="31"/>
        <v>279.76538539320347</v>
      </c>
      <c r="BY22" s="32">
        <f t="shared" si="32"/>
        <v>288.34055029923633</v>
      </c>
      <c r="BZ22" s="32">
        <v>307.14</v>
      </c>
      <c r="CA22" s="32"/>
      <c r="CB22" s="32"/>
      <c r="CC22" s="32">
        <f t="shared" si="33"/>
        <v>952.09461101670922</v>
      </c>
      <c r="CD22" s="32">
        <f t="shared" si="34"/>
        <v>971.47370532992443</v>
      </c>
      <c r="CE22" s="32">
        <v>760.72</v>
      </c>
      <c r="CF22" s="32"/>
      <c r="CG22" s="32"/>
      <c r="CH22" s="32">
        <f t="shared" si="35"/>
        <v>297.35713028776456</v>
      </c>
      <c r="CI22" s="32">
        <f t="shared" si="36"/>
        <v>298.01900381252045</v>
      </c>
      <c r="CJ22" s="32">
        <v>308.14999999999998</v>
      </c>
      <c r="CK22" s="32"/>
      <c r="CL22" s="32"/>
      <c r="CM22" s="32">
        <f t="shared" si="37"/>
        <v>1352.539433781285</v>
      </c>
      <c r="CN22" s="32">
        <f t="shared" si="38"/>
        <v>1400.4085133968265</v>
      </c>
      <c r="CO22" s="32">
        <v>1384.63</v>
      </c>
      <c r="CP22" s="32"/>
      <c r="CQ22" s="32"/>
      <c r="CR22" s="32"/>
    </row>
    <row r="23" spans="1:96" ht="16" x14ac:dyDescent="0.5">
      <c r="A23" s="11">
        <v>2009</v>
      </c>
      <c r="B23" s="51">
        <f t="shared" si="0"/>
        <v>6998.2730828185522</v>
      </c>
      <c r="C23" s="277">
        <f t="shared" si="1"/>
        <v>2079.7964243778661</v>
      </c>
      <c r="D23" s="32">
        <v>39.886506768890577</v>
      </c>
      <c r="E23">
        <v>1.8666161298751831</v>
      </c>
      <c r="F23" s="55">
        <f t="shared" si="2"/>
        <v>6824.1480828185522</v>
      </c>
      <c r="G23" s="35">
        <f t="shared" si="3"/>
        <v>2061.4759745690285</v>
      </c>
      <c r="H23" s="35">
        <v>39.535155676666328</v>
      </c>
      <c r="I23" s="32">
        <f t="shared" si="4"/>
        <v>2195.9386335100448</v>
      </c>
      <c r="J23" s="32">
        <v>42.1138916015625</v>
      </c>
      <c r="K23" s="278">
        <v>1.8487905263900757</v>
      </c>
      <c r="L23" s="54">
        <f t="shared" si="5"/>
        <v>677.80992015302513</v>
      </c>
      <c r="M23" s="277">
        <f t="shared" si="6"/>
        <v>2107.3273503444989</v>
      </c>
      <c r="N23" s="32">
        <v>40.414497129894499</v>
      </c>
      <c r="O23" s="32">
        <f t="shared" si="7"/>
        <v>2268.0312892368861</v>
      </c>
      <c r="P23" s="52">
        <v>43.496490478515625</v>
      </c>
      <c r="Q23" s="52">
        <v>1.3252384662628174</v>
      </c>
      <c r="R23" s="51">
        <f t="shared" si="8"/>
        <v>164.65534981978183</v>
      </c>
      <c r="S23" s="279">
        <f t="shared" ref="S23:S37" si="41">+V23</f>
        <v>174.125</v>
      </c>
      <c r="T23" s="279"/>
      <c r="U23" s="279"/>
      <c r="V23" s="279">
        <v>174.125</v>
      </c>
      <c r="W23" s="279">
        <f t="shared" si="9"/>
        <v>2415.1424849232731</v>
      </c>
      <c r="X23" s="279">
        <v>46.317801080720301</v>
      </c>
      <c r="Y23" s="280">
        <v>2.167809009552002</v>
      </c>
      <c r="Z23" s="51">
        <f t="shared" si="10"/>
        <v>809.791546961873</v>
      </c>
      <c r="AA23" s="32">
        <f t="shared" si="11"/>
        <v>2075.4978809850281</v>
      </c>
      <c r="AB23" s="32">
        <v>39.804068950397799</v>
      </c>
      <c r="AC23" s="52">
        <v>1.6312551498413086</v>
      </c>
      <c r="AD23" s="51">
        <f t="shared" si="12"/>
        <v>79.020983991321387</v>
      </c>
      <c r="AE23" s="32">
        <f t="shared" si="13"/>
        <v>2186.3094042282514</v>
      </c>
      <c r="AF23" s="32">
        <v>41.929221450952802</v>
      </c>
      <c r="AG23" s="52">
        <v>1.8634141683578491</v>
      </c>
      <c r="AH23" s="51">
        <f t="shared" si="14"/>
        <v>517.10299279319554</v>
      </c>
      <c r="AI23" s="32">
        <f t="shared" si="15"/>
        <v>2115.0139162166406</v>
      </c>
      <c r="AJ23" s="32">
        <v>40.561910721963002</v>
      </c>
      <c r="AK23" s="52">
        <v>1.5199480056762695</v>
      </c>
      <c r="AL23" s="51">
        <f t="shared" si="16"/>
        <v>1684.1725474536779</v>
      </c>
      <c r="AM23" s="32">
        <f t="shared" si="17"/>
        <v>2164.7089139350178</v>
      </c>
      <c r="AN23" s="32">
        <v>41.514965472726402</v>
      </c>
      <c r="AO23" s="52">
        <v>1.5555343627929688</v>
      </c>
      <c r="AP23" s="51">
        <f t="shared" si="18"/>
        <v>531.15978284332039</v>
      </c>
      <c r="AQ23" s="32">
        <f t="shared" si="19"/>
        <v>2291.3889194524363</v>
      </c>
      <c r="AR23" s="32">
        <v>43.9444450305947</v>
      </c>
      <c r="AS23" s="52">
        <v>1.5041056871414185</v>
      </c>
      <c r="AT23" s="51">
        <f t="shared" si="20"/>
        <v>2478.6976688234613</v>
      </c>
      <c r="AU23" s="32">
        <f t="shared" si="21"/>
        <v>2004.3331807559275</v>
      </c>
      <c r="AV23" s="32">
        <v>38.439266480250694</v>
      </c>
      <c r="AW23" s="280">
        <v>2.3554997444152832</v>
      </c>
      <c r="AX23" s="52"/>
      <c r="AY23" s="30">
        <f t="shared" si="39"/>
        <v>1991</v>
      </c>
      <c r="AZ23" s="31" t="s">
        <v>185</v>
      </c>
      <c r="BA23" s="31">
        <f t="shared" si="22"/>
        <v>4737.8951438741178</v>
      </c>
      <c r="BB23" s="32">
        <v>4470.7299999999996</v>
      </c>
      <c r="BC23" s="32"/>
      <c r="BD23" s="32">
        <f t="shared" si="23"/>
        <v>833.5326530500505</v>
      </c>
      <c r="BE23" s="32">
        <f t="shared" si="24"/>
        <v>729.26434351598857</v>
      </c>
      <c r="BF23" s="32">
        <v>797.54</v>
      </c>
      <c r="BG23" s="32"/>
      <c r="BH23" s="32"/>
      <c r="BI23" s="32">
        <f t="shared" si="25"/>
        <v>146.79141011168309</v>
      </c>
      <c r="BJ23" s="32">
        <f t="shared" si="26"/>
        <v>159.10194383745031</v>
      </c>
      <c r="BK23" s="32">
        <v>94.11</v>
      </c>
      <c r="BL23" s="32"/>
      <c r="BM23" s="32"/>
      <c r="BN23" s="32">
        <f t="shared" si="27"/>
        <v>701.11287661821154</v>
      </c>
      <c r="BO23" s="32">
        <f t="shared" si="28"/>
        <v>721.39645381921935</v>
      </c>
      <c r="BP23" s="32">
        <v>759.22</v>
      </c>
      <c r="BQ23" s="32"/>
      <c r="BR23" s="32"/>
      <c r="BS23" s="32">
        <f t="shared" si="29"/>
        <v>40.216825057972059</v>
      </c>
      <c r="BT23" s="32">
        <f t="shared" si="30"/>
        <v>56.105913967530221</v>
      </c>
      <c r="BU23" s="32">
        <v>24.04</v>
      </c>
      <c r="BV23" s="32"/>
      <c r="BW23" s="32"/>
      <c r="BX23" s="32">
        <f t="shared" si="31"/>
        <v>280.01132097325223</v>
      </c>
      <c r="BY23" s="32">
        <f t="shared" si="32"/>
        <v>288.5940241176279</v>
      </c>
      <c r="BZ23" s="32">
        <v>307.41000000000003</v>
      </c>
      <c r="CA23" s="32"/>
      <c r="CB23" s="32"/>
      <c r="CC23" s="32">
        <f t="shared" si="33"/>
        <v>954.10963931061099</v>
      </c>
      <c r="CD23" s="32">
        <f t="shared" si="34"/>
        <v>973.52974784961782</v>
      </c>
      <c r="CE23" s="32">
        <v>762.33</v>
      </c>
      <c r="CF23" s="32"/>
      <c r="CG23" s="32"/>
      <c r="CH23" s="32">
        <f t="shared" si="35"/>
        <v>295.04118963324362</v>
      </c>
      <c r="CI23" s="32">
        <f t="shared" si="36"/>
        <v>295.69790821248785</v>
      </c>
      <c r="CJ23" s="32">
        <v>305.75</v>
      </c>
      <c r="CK23" s="32"/>
      <c r="CL23" s="32"/>
      <c r="CM23" s="32">
        <f t="shared" si="37"/>
        <v>1360.5591565601819</v>
      </c>
      <c r="CN23" s="32">
        <f t="shared" si="38"/>
        <v>1408.7120702278846</v>
      </c>
      <c r="CO23" s="32">
        <v>1392.8400000000001</v>
      </c>
      <c r="CP23" s="32"/>
      <c r="CQ23" s="32"/>
      <c r="CR23" s="32"/>
    </row>
    <row r="24" spans="1:96" ht="16" x14ac:dyDescent="0.5">
      <c r="A24" s="11">
        <v>2010</v>
      </c>
      <c r="B24" s="51">
        <f t="shared" si="0"/>
        <v>7301.1342298857489</v>
      </c>
      <c r="C24" s="277">
        <f t="shared" ca="1" si="1"/>
        <v>2075.7597402597407</v>
      </c>
      <c r="D24" s="32">
        <f t="shared" ref="D24:D37" ca="1" si="42">+AVERAGEIF($AY$4:$AY$411,A24,$CR$4:$CR$408)</f>
        <v>39.809090909090919</v>
      </c>
      <c r="E24">
        <v>1.8774874210357666</v>
      </c>
      <c r="F24" s="55">
        <f t="shared" si="2"/>
        <v>7110.0912298857493</v>
      </c>
      <c r="G24" s="35">
        <f t="shared" si="3"/>
        <v>2073.036225497066</v>
      </c>
      <c r="H24" s="35">
        <v>39.756859119121842</v>
      </c>
      <c r="I24" s="32">
        <f t="shared" si="4"/>
        <v>2192.1545846121653</v>
      </c>
      <c r="J24" s="32">
        <v>42.04132080078125</v>
      </c>
      <c r="K24" s="278">
        <v>1.8587363958358765</v>
      </c>
      <c r="L24" s="54">
        <f t="shared" si="5"/>
        <v>688.83399814584345</v>
      </c>
      <c r="M24" s="277">
        <f t="shared" si="6"/>
        <v>2091.2078522063875</v>
      </c>
      <c r="N24" s="32">
        <v>40.10535606971154</v>
      </c>
      <c r="O24" s="32">
        <f t="shared" si="7"/>
        <v>2263.7694604056223</v>
      </c>
      <c r="P24" s="52">
        <v>43.414756774902344</v>
      </c>
      <c r="Q24" s="52">
        <v>1.325932502746582</v>
      </c>
      <c r="R24" s="51">
        <f t="shared" si="8"/>
        <v>219.51196056213075</v>
      </c>
      <c r="S24" s="279">
        <f t="shared" si="41"/>
        <v>191.04300000000001</v>
      </c>
      <c r="T24" s="279"/>
      <c r="U24" s="279"/>
      <c r="V24" s="279">
        <v>191.04300000000001</v>
      </c>
      <c r="W24" s="279">
        <f t="shared" si="9"/>
        <v>2286.0140898987488</v>
      </c>
      <c r="X24" s="279">
        <v>43.841366107647232</v>
      </c>
      <c r="Y24" s="280">
        <v>2.1796417236328125</v>
      </c>
      <c r="Z24" s="51">
        <f t="shared" si="10"/>
        <v>828.06319542702477</v>
      </c>
      <c r="AA24" s="32">
        <f t="shared" si="11"/>
        <v>2114.537913982685</v>
      </c>
      <c r="AB24" s="32">
        <v>40.552781911996696</v>
      </c>
      <c r="AC24" s="52">
        <v>1.6356582641601563</v>
      </c>
      <c r="AD24" s="51">
        <f t="shared" si="12"/>
        <v>83.209311421648977</v>
      </c>
      <c r="AE24" s="32">
        <f t="shared" si="13"/>
        <v>2148.0093161614368</v>
      </c>
      <c r="AF24" s="32">
        <v>41.194699214054985</v>
      </c>
      <c r="AG24" s="52">
        <v>1.8754594326019287</v>
      </c>
      <c r="AH24" s="51">
        <f t="shared" si="14"/>
        <v>588.55742097506254</v>
      </c>
      <c r="AI24" s="32">
        <f t="shared" si="15"/>
        <v>2163.638332283102</v>
      </c>
      <c r="AJ24" s="32">
        <v>41.49443376981295</v>
      </c>
      <c r="AK24" s="52">
        <v>1.5205056667327881</v>
      </c>
      <c r="AL24" s="51">
        <f t="shared" si="16"/>
        <v>1789.8629642273697</v>
      </c>
      <c r="AM24" s="32">
        <f t="shared" si="17"/>
        <v>2117.1747310344972</v>
      </c>
      <c r="AN24" s="32">
        <v>40.603351006141075</v>
      </c>
      <c r="AO24" s="52">
        <v>1.5618696212768555</v>
      </c>
      <c r="AP24" s="51">
        <f t="shared" si="18"/>
        <v>523.91050552002946</v>
      </c>
      <c r="AQ24" s="32">
        <f t="shared" si="19"/>
        <v>2349.5860409998618</v>
      </c>
      <c r="AR24" s="32">
        <v>45.060554210956283</v>
      </c>
      <c r="AS24" s="52">
        <v>1.5131672620773315</v>
      </c>
      <c r="AT24" s="51">
        <f t="shared" si="20"/>
        <v>2555.1614648437253</v>
      </c>
      <c r="AU24" s="32">
        <f t="shared" si="21"/>
        <v>1926.2728976155361</v>
      </c>
      <c r="AV24" s="32">
        <v>36.942219954270584</v>
      </c>
      <c r="AW24" s="280">
        <v>2.3857066631317139</v>
      </c>
      <c r="AX24" s="52"/>
      <c r="AY24" s="30">
        <f t="shared" si="39"/>
        <v>1991</v>
      </c>
      <c r="AZ24" s="31" t="s">
        <v>186</v>
      </c>
      <c r="BA24" s="31">
        <f t="shared" si="22"/>
        <v>4772.5174615605738</v>
      </c>
      <c r="BB24" s="32">
        <v>4503.3999999999996</v>
      </c>
      <c r="BC24" s="32"/>
      <c r="BD24" s="32">
        <f t="shared" si="23"/>
        <v>838.50746989750428</v>
      </c>
      <c r="BE24" s="32">
        <f t="shared" si="24"/>
        <v>733.61685031832587</v>
      </c>
      <c r="BF24" s="32">
        <v>802.3</v>
      </c>
      <c r="BG24" s="32"/>
      <c r="BH24" s="32"/>
      <c r="BI24" s="32">
        <f t="shared" si="25"/>
        <v>145.30961391992773</v>
      </c>
      <c r="BJ24" s="32">
        <f t="shared" si="26"/>
        <v>157.49587809899975</v>
      </c>
      <c r="BK24" s="32">
        <v>93.16</v>
      </c>
      <c r="BL24" s="32"/>
      <c r="BM24" s="32"/>
      <c r="BN24" s="32">
        <f t="shared" si="27"/>
        <v>703.64316992177828</v>
      </c>
      <c r="BO24" s="32">
        <f t="shared" si="28"/>
        <v>723.99994988553033</v>
      </c>
      <c r="BP24" s="32">
        <v>761.96</v>
      </c>
      <c r="BQ24" s="32"/>
      <c r="BR24" s="32"/>
      <c r="BS24" s="32">
        <f t="shared" si="29"/>
        <v>46.506977396490157</v>
      </c>
      <c r="BT24" s="32">
        <f t="shared" si="30"/>
        <v>64.881214987410175</v>
      </c>
      <c r="BU24" s="32">
        <v>27.8</v>
      </c>
      <c r="BV24" s="32"/>
      <c r="BW24" s="32"/>
      <c r="BX24" s="32">
        <f t="shared" si="31"/>
        <v>280.65804046152851</v>
      </c>
      <c r="BY24" s="32">
        <f t="shared" si="32"/>
        <v>289.26056638080581</v>
      </c>
      <c r="BZ24" s="32">
        <v>308.12</v>
      </c>
      <c r="CA24" s="32"/>
      <c r="CB24" s="32"/>
      <c r="CC24" s="32">
        <f t="shared" si="33"/>
        <v>967.08842403592814</v>
      </c>
      <c r="CD24" s="32">
        <f t="shared" si="34"/>
        <v>986.7727049485128</v>
      </c>
      <c r="CE24" s="32">
        <v>772.7</v>
      </c>
      <c r="CF24" s="32"/>
      <c r="CG24" s="32"/>
      <c r="CH24" s="32">
        <f t="shared" si="35"/>
        <v>296.97114017867779</v>
      </c>
      <c r="CI24" s="32">
        <f t="shared" si="36"/>
        <v>297.63215454584832</v>
      </c>
      <c r="CJ24" s="32">
        <v>307.75</v>
      </c>
      <c r="CK24" s="32"/>
      <c r="CL24" s="32"/>
      <c r="CM24" s="32">
        <f t="shared" si="37"/>
        <v>1363.6361512926453</v>
      </c>
      <c r="CN24" s="32">
        <f t="shared" si="38"/>
        <v>1411.8979659669624</v>
      </c>
      <c r="CO24" s="32">
        <v>1395.9899999999998</v>
      </c>
      <c r="CP24" s="32"/>
      <c r="CQ24" s="32"/>
      <c r="CR24" s="32"/>
    </row>
    <row r="25" spans="1:96" ht="16" x14ac:dyDescent="0.5">
      <c r="A25" s="11">
        <v>2011</v>
      </c>
      <c r="B25" s="51">
        <f t="shared" si="0"/>
        <v>7651.2569959215243</v>
      </c>
      <c r="C25" s="277">
        <f t="shared" ca="1" si="1"/>
        <v>2054.6023809523813</v>
      </c>
      <c r="D25" s="32">
        <f t="shared" ca="1" si="42"/>
        <v>39.403333333333336</v>
      </c>
      <c r="E25">
        <v>1.8880159854888916</v>
      </c>
      <c r="F25" s="55">
        <f t="shared" si="2"/>
        <v>7454.0599959215242</v>
      </c>
      <c r="G25" s="35">
        <f t="shared" si="3"/>
        <v>2054.6325992402562</v>
      </c>
      <c r="H25" s="35">
        <v>39.403912862141929</v>
      </c>
      <c r="I25" s="32">
        <f t="shared" si="4"/>
        <v>2189.9526596069336</v>
      </c>
      <c r="J25" s="32">
        <v>41.999092102050781</v>
      </c>
      <c r="K25" s="278">
        <v>1.8683464527130127</v>
      </c>
      <c r="L25" s="54">
        <f t="shared" si="5"/>
        <v>703.46482108306191</v>
      </c>
      <c r="M25" s="277">
        <f t="shared" si="6"/>
        <v>2046.5461606071108</v>
      </c>
      <c r="N25" s="32">
        <v>39.248830477396645</v>
      </c>
      <c r="O25" s="32">
        <f t="shared" si="7"/>
        <v>2261.4153698512487</v>
      </c>
      <c r="P25" s="52">
        <v>43.369609832763672</v>
      </c>
      <c r="Q25" s="52">
        <v>1.3268067836761475</v>
      </c>
      <c r="R25" s="51">
        <f t="shared" si="8"/>
        <v>239.23822712208121</v>
      </c>
      <c r="S25" s="279">
        <f t="shared" si="41"/>
        <v>197.197</v>
      </c>
      <c r="T25" s="279"/>
      <c r="U25" s="279"/>
      <c r="V25" s="279">
        <v>197.197</v>
      </c>
      <c r="W25" s="279">
        <f t="shared" si="9"/>
        <v>2311.9150048210508</v>
      </c>
      <c r="X25" s="279">
        <v>44.338095982869469</v>
      </c>
      <c r="Y25" s="280">
        <v>2.1902689933776855</v>
      </c>
      <c r="Z25" s="51">
        <f t="shared" si="10"/>
        <v>884.16615442059936</v>
      </c>
      <c r="AA25" s="32">
        <f t="shared" si="11"/>
        <v>2119.3740179425195</v>
      </c>
      <c r="AB25" s="32">
        <v>40.645529111226402</v>
      </c>
      <c r="AC25" s="52">
        <v>1.6424553394317627</v>
      </c>
      <c r="AD25" s="51">
        <f t="shared" si="12"/>
        <v>84.17814626452072</v>
      </c>
      <c r="AE25" s="32">
        <f t="shared" si="13"/>
        <v>2213.8346115748072</v>
      </c>
      <c r="AF25" s="32">
        <v>42.457102139790855</v>
      </c>
      <c r="AG25" s="52">
        <v>1.8917622566223145</v>
      </c>
      <c r="AH25" s="51">
        <f t="shared" si="14"/>
        <v>629.21093545933638</v>
      </c>
      <c r="AI25" s="32">
        <f t="shared" si="15"/>
        <v>2166.7518556685659</v>
      </c>
      <c r="AJ25" s="32">
        <v>41.554145177205406</v>
      </c>
      <c r="AK25" s="52">
        <v>1.5207928419113159</v>
      </c>
      <c r="AL25" s="51">
        <f t="shared" si="16"/>
        <v>1846.5369036432737</v>
      </c>
      <c r="AM25" s="32">
        <f t="shared" si="17"/>
        <v>2066.4818863641631</v>
      </c>
      <c r="AN25" s="32">
        <v>39.631159464518227</v>
      </c>
      <c r="AO25" s="52">
        <v>1.5687730312347412</v>
      </c>
      <c r="AP25" s="51">
        <f t="shared" si="18"/>
        <v>543.70718262835123</v>
      </c>
      <c r="AQ25" s="32">
        <f t="shared" si="19"/>
        <v>2330.306896709259</v>
      </c>
      <c r="AR25" s="32">
        <v>44.690817197163902</v>
      </c>
      <c r="AS25" s="52">
        <v>1.5260345935821533</v>
      </c>
      <c r="AT25" s="51">
        <f t="shared" si="20"/>
        <v>2698.6001243351106</v>
      </c>
      <c r="AU25" s="32">
        <f t="shared" si="21"/>
        <v>1919.9925265993377</v>
      </c>
      <c r="AV25" s="32">
        <v>36.821774482727051</v>
      </c>
      <c r="AW25" s="280">
        <v>2.415442943572998</v>
      </c>
      <c r="AX25" s="52"/>
      <c r="AY25" s="30">
        <f t="shared" si="39"/>
        <v>1991</v>
      </c>
      <c r="AZ25" s="31" t="s">
        <v>187</v>
      </c>
      <c r="BA25" s="31">
        <f t="shared" si="22"/>
        <v>4831.0585337674856</v>
      </c>
      <c r="BB25" s="32">
        <v>4558.6400000000003</v>
      </c>
      <c r="BC25" s="32"/>
      <c r="BD25" s="32">
        <f t="shared" si="23"/>
        <v>861.63618771980498</v>
      </c>
      <c r="BE25" s="32">
        <f t="shared" si="24"/>
        <v>753.85234938045301</v>
      </c>
      <c r="BF25" s="32">
        <v>824.43</v>
      </c>
      <c r="BG25" s="32"/>
      <c r="BH25" s="32"/>
      <c r="BI25" s="32">
        <f t="shared" si="25"/>
        <v>148.50717412318934</v>
      </c>
      <c r="BJ25" s="32">
        <f t="shared" si="26"/>
        <v>160.96159890302457</v>
      </c>
      <c r="BK25" s="32">
        <v>95.21</v>
      </c>
      <c r="BL25" s="32"/>
      <c r="BM25" s="32"/>
      <c r="BN25" s="32">
        <f t="shared" si="27"/>
        <v>702.59042015314105</v>
      </c>
      <c r="BO25" s="32">
        <f t="shared" si="28"/>
        <v>722.91674349297762</v>
      </c>
      <c r="BP25" s="32">
        <v>760.82</v>
      </c>
      <c r="BQ25" s="32"/>
      <c r="BR25" s="32"/>
      <c r="BS25" s="32">
        <f t="shared" si="29"/>
        <v>44.482752840743636</v>
      </c>
      <c r="BT25" s="32">
        <f t="shared" si="30"/>
        <v>62.057248435799863</v>
      </c>
      <c r="BU25" s="32">
        <v>26.59</v>
      </c>
      <c r="BV25" s="32"/>
      <c r="BW25" s="32"/>
      <c r="BX25" s="32">
        <f t="shared" si="31"/>
        <v>282.01524051439003</v>
      </c>
      <c r="BY25" s="32">
        <f t="shared" si="32"/>
        <v>290.65936634155941</v>
      </c>
      <c r="BZ25" s="32">
        <v>309.61</v>
      </c>
      <c r="CA25" s="32"/>
      <c r="CB25" s="32"/>
      <c r="CC25" s="32">
        <f t="shared" si="33"/>
        <v>965.81182225966734</v>
      </c>
      <c r="CD25" s="32">
        <f t="shared" si="34"/>
        <v>985.47011900435893</v>
      </c>
      <c r="CE25" s="32">
        <v>771.68</v>
      </c>
      <c r="CF25" s="32"/>
      <c r="CG25" s="32"/>
      <c r="CH25" s="32">
        <f t="shared" si="35"/>
        <v>302.03726036044236</v>
      </c>
      <c r="CI25" s="32">
        <f t="shared" si="36"/>
        <v>302.70955117091972</v>
      </c>
      <c r="CJ25" s="32">
        <v>313</v>
      </c>
      <c r="CK25" s="32"/>
      <c r="CL25" s="32"/>
      <c r="CM25" s="32">
        <f t="shared" si="37"/>
        <v>1368.3053686961935</v>
      </c>
      <c r="CN25" s="32">
        <f t="shared" si="38"/>
        <v>1416.7324363265798</v>
      </c>
      <c r="CO25" s="32">
        <v>1400.77</v>
      </c>
      <c r="CP25" s="32"/>
      <c r="CQ25" s="32"/>
      <c r="CR25" s="32"/>
    </row>
    <row r="26" spans="1:96" ht="16" x14ac:dyDescent="0.5">
      <c r="A26" s="11">
        <v>2012</v>
      </c>
      <c r="B26" s="51">
        <f t="shared" si="0"/>
        <v>7839.5568942490081</v>
      </c>
      <c r="C26" s="277">
        <f t="shared" ca="1" si="1"/>
        <v>2035.6571428571431</v>
      </c>
      <c r="D26" s="32">
        <f t="shared" ca="1" si="42"/>
        <v>38.933333333333337</v>
      </c>
      <c r="E26">
        <v>1.8981950283050537</v>
      </c>
      <c r="F26" s="55">
        <f t="shared" si="2"/>
        <v>7602.7858942490084</v>
      </c>
      <c r="G26" s="35">
        <f t="shared" si="3"/>
        <v>2035.6618998391293</v>
      </c>
      <c r="H26" s="35">
        <v>38.933424313863121</v>
      </c>
      <c r="I26" s="32">
        <f t="shared" si="4"/>
        <v>2195.3264432634624</v>
      </c>
      <c r="J26" s="32">
        <v>41.987117767333984</v>
      </c>
      <c r="K26" s="278">
        <v>1.8776148557662964</v>
      </c>
      <c r="L26" s="54">
        <f t="shared" si="5"/>
        <v>696.81328068835376</v>
      </c>
      <c r="M26" s="277">
        <f t="shared" si="6"/>
        <v>2016.6717850821358</v>
      </c>
      <c r="N26" s="32">
        <v>38.570225397745766</v>
      </c>
      <c r="O26" s="32">
        <f t="shared" si="7"/>
        <v>2267.1578685215541</v>
      </c>
      <c r="P26" s="52">
        <v>43.360942840576172</v>
      </c>
      <c r="Q26" s="52">
        <v>1.3278616666793823</v>
      </c>
      <c r="R26" s="51">
        <f t="shared" si="8"/>
        <v>270.99842806129328</v>
      </c>
      <c r="S26" s="279">
        <f t="shared" si="41"/>
        <v>236.77099999999999</v>
      </c>
      <c r="T26" s="279"/>
      <c r="U26" s="279"/>
      <c r="V26" s="279">
        <v>236.77099999999999</v>
      </c>
      <c r="W26" s="279">
        <f t="shared" si="9"/>
        <v>2338.8993233272004</v>
      </c>
      <c r="X26" s="279">
        <v>44.733047167460121</v>
      </c>
      <c r="Y26" s="280">
        <v>2.1996724605560303</v>
      </c>
      <c r="Z26" s="51">
        <f t="shared" si="10"/>
        <v>906.09535179590296</v>
      </c>
      <c r="AA26" s="32">
        <f t="shared" si="11"/>
        <v>2096.8665896824427</v>
      </c>
      <c r="AB26" s="32">
        <v>40.104005813598633</v>
      </c>
      <c r="AC26" s="52">
        <v>1.6516760587692261</v>
      </c>
      <c r="AD26" s="51">
        <f t="shared" si="12"/>
        <v>77.41934676188599</v>
      </c>
      <c r="AE26" s="32">
        <f t="shared" si="13"/>
        <v>2174.4133077348988</v>
      </c>
      <c r="AF26" s="32">
        <v>41.587139765421547</v>
      </c>
      <c r="AG26" s="52">
        <v>1.912432074546814</v>
      </c>
      <c r="AH26" s="51">
        <f t="shared" si="14"/>
        <v>649.38760338903455</v>
      </c>
      <c r="AI26" s="32">
        <f t="shared" si="15"/>
        <v>2141.2240671430322</v>
      </c>
      <c r="AJ26" s="32">
        <v>40.952372868855797</v>
      </c>
      <c r="AK26" s="52">
        <v>1.5208090543746948</v>
      </c>
      <c r="AL26" s="51">
        <f t="shared" si="16"/>
        <v>1820.2079616366188</v>
      </c>
      <c r="AM26" s="32">
        <f t="shared" si="17"/>
        <v>2042.6456048148023</v>
      </c>
      <c r="AN26" s="32">
        <v>39.066992441813149</v>
      </c>
      <c r="AO26" s="52">
        <v>1.5762519836425781</v>
      </c>
      <c r="AP26" s="51">
        <f t="shared" si="18"/>
        <v>558.92149120907459</v>
      </c>
      <c r="AQ26" s="32">
        <f t="shared" si="19"/>
        <v>2307.7910379682276</v>
      </c>
      <c r="AR26" s="32">
        <v>44.138079961140953</v>
      </c>
      <c r="AS26" s="52">
        <v>1.5428037643432617</v>
      </c>
      <c r="AT26" s="51">
        <f t="shared" si="20"/>
        <v>2803.0311584764422</v>
      </c>
      <c r="AU26" s="32">
        <f t="shared" si="21"/>
        <v>1906.5428818293985</v>
      </c>
      <c r="AV26" s="32">
        <v>36.463934898376465</v>
      </c>
      <c r="AW26" s="280">
        <v>2.4446811676025391</v>
      </c>
      <c r="AX26" s="52"/>
      <c r="AY26" s="30">
        <f t="shared" si="39"/>
        <v>1991</v>
      </c>
      <c r="AZ26" s="31" t="s">
        <v>188</v>
      </c>
      <c r="BA26" s="31">
        <f t="shared" si="22"/>
        <v>4907.3823574521657</v>
      </c>
      <c r="BB26" s="32">
        <v>4630.66</v>
      </c>
      <c r="BC26" s="32"/>
      <c r="BD26" s="32">
        <f t="shared" si="23"/>
        <v>892.02855619122386</v>
      </c>
      <c r="BE26" s="32">
        <f t="shared" si="24"/>
        <v>780.4428741308667</v>
      </c>
      <c r="BF26" s="32">
        <v>853.51</v>
      </c>
      <c r="BG26" s="32"/>
      <c r="BH26" s="32"/>
      <c r="BI26" s="32">
        <f t="shared" si="25"/>
        <v>148.35119557668875</v>
      </c>
      <c r="BJ26" s="32">
        <f t="shared" si="26"/>
        <v>160.79253935160872</v>
      </c>
      <c r="BK26" s="32">
        <v>95.11</v>
      </c>
      <c r="BL26" s="32"/>
      <c r="BM26" s="32"/>
      <c r="BN26" s="32">
        <f t="shared" si="27"/>
        <v>697.27126342739496</v>
      </c>
      <c r="BO26" s="32">
        <f t="shared" si="28"/>
        <v>717.44370066744773</v>
      </c>
      <c r="BP26" s="32">
        <v>755.06</v>
      </c>
      <c r="BQ26" s="32"/>
      <c r="BR26" s="32"/>
      <c r="BS26" s="32">
        <f t="shared" si="29"/>
        <v>42.174133099479022</v>
      </c>
      <c r="BT26" s="32">
        <f t="shared" si="30"/>
        <v>58.836526252971595</v>
      </c>
      <c r="BU26" s="32">
        <v>25.21</v>
      </c>
      <c r="BV26" s="32"/>
      <c r="BW26" s="32"/>
      <c r="BX26" s="32">
        <f t="shared" si="31"/>
        <v>290.2404193582417</v>
      </c>
      <c r="BY26" s="32">
        <f t="shared" si="32"/>
        <v>299.13665737887817</v>
      </c>
      <c r="BZ26" s="32">
        <v>318.64</v>
      </c>
      <c r="CA26" s="32"/>
      <c r="CB26" s="32"/>
      <c r="CC26" s="32">
        <f t="shared" si="33"/>
        <v>979.01588965138342</v>
      </c>
      <c r="CD26" s="32">
        <f t="shared" si="34"/>
        <v>998.94294421104576</v>
      </c>
      <c r="CE26" s="32">
        <v>782.23</v>
      </c>
      <c r="CF26" s="32"/>
      <c r="CG26" s="32"/>
      <c r="CH26" s="32">
        <f t="shared" si="35"/>
        <v>307.45077164038514</v>
      </c>
      <c r="CI26" s="32">
        <f t="shared" si="36"/>
        <v>308.13511213599594</v>
      </c>
      <c r="CJ26" s="32">
        <v>318.61</v>
      </c>
      <c r="CK26" s="32"/>
      <c r="CL26" s="32"/>
      <c r="CM26" s="32">
        <f t="shared" si="37"/>
        <v>1375.8464478500407</v>
      </c>
      <c r="CN26" s="32">
        <f t="shared" si="38"/>
        <v>1424.5404093760035</v>
      </c>
      <c r="CO26" s="32">
        <v>1408.49</v>
      </c>
      <c r="CP26" s="32"/>
      <c r="CQ26" s="32"/>
      <c r="CR26" s="32"/>
    </row>
    <row r="27" spans="1:96" ht="16" x14ac:dyDescent="0.5">
      <c r="A27" s="11">
        <v>2013</v>
      </c>
      <c r="B27" s="51">
        <f t="shared" si="0"/>
        <v>7996.3685552426523</v>
      </c>
      <c r="C27" s="277">
        <f t="shared" ca="1" si="1"/>
        <v>2025.1416666666667</v>
      </c>
      <c r="D27" s="32">
        <f t="shared" ca="1" si="42"/>
        <v>38.838333333333331</v>
      </c>
      <c r="E27">
        <v>1.9080184698104858</v>
      </c>
      <c r="F27" s="55">
        <f t="shared" si="2"/>
        <v>7766.9935552426523</v>
      </c>
      <c r="G27" s="35">
        <f t="shared" si="3"/>
        <v>2025.2078928266237</v>
      </c>
      <c r="H27" s="35">
        <v>38.839603424072266</v>
      </c>
      <c r="I27" s="32">
        <f t="shared" si="4"/>
        <v>2190.2806609017512</v>
      </c>
      <c r="J27" s="32">
        <v>42.005382537841797</v>
      </c>
      <c r="K27" s="278">
        <v>1.8865360021591187</v>
      </c>
      <c r="L27" s="54">
        <f t="shared" si="5"/>
        <v>674.31742860482461</v>
      </c>
      <c r="M27" s="277">
        <f t="shared" si="6"/>
        <v>1986.8519637698219</v>
      </c>
      <c r="N27" s="32">
        <v>38.104010264078774</v>
      </c>
      <c r="O27" s="32">
        <f t="shared" si="7"/>
        <v>2262.411905016218</v>
      </c>
      <c r="P27" s="52">
        <v>43.388721466064453</v>
      </c>
      <c r="Q27" s="52">
        <v>1.3290976285934448</v>
      </c>
      <c r="R27" s="51">
        <f t="shared" si="8"/>
        <v>270.41258445862815</v>
      </c>
      <c r="S27" s="279">
        <f t="shared" si="41"/>
        <v>229.375</v>
      </c>
      <c r="T27" s="279"/>
      <c r="U27" s="279"/>
      <c r="V27" s="279">
        <v>229.375</v>
      </c>
      <c r="W27" s="279">
        <f t="shared" si="9"/>
        <v>2230.9442352113274</v>
      </c>
      <c r="X27" s="279">
        <v>42.785231908162437</v>
      </c>
      <c r="Y27" s="280">
        <v>2.2078361511230469</v>
      </c>
      <c r="Z27" s="51">
        <f t="shared" si="10"/>
        <v>906.09814423466116</v>
      </c>
      <c r="AA27" s="32">
        <f t="shared" si="11"/>
        <v>2075.6510541552589</v>
      </c>
      <c r="AB27" s="32">
        <v>39.807006518046059</v>
      </c>
      <c r="AC27" s="52">
        <v>1.6633610725402832</v>
      </c>
      <c r="AD27" s="51">
        <f t="shared" si="12"/>
        <v>74.449458728627562</v>
      </c>
      <c r="AE27" s="32">
        <f t="shared" si="13"/>
        <v>2174.1311223166313</v>
      </c>
      <c r="AF27" s="32">
        <v>41.69566535949707</v>
      </c>
      <c r="AG27" s="52">
        <v>1.9376083612442017</v>
      </c>
      <c r="AH27" s="51">
        <f t="shared" si="14"/>
        <v>695.72904007597174</v>
      </c>
      <c r="AI27" s="32">
        <f t="shared" si="15"/>
        <v>2124.4824706940408</v>
      </c>
      <c r="AJ27" s="32">
        <v>40.743499437967934</v>
      </c>
      <c r="AK27" s="52">
        <v>1.520554780960083</v>
      </c>
      <c r="AL27" s="51">
        <f t="shared" si="16"/>
        <v>1897.0536114999052</v>
      </c>
      <c r="AM27" s="32">
        <f t="shared" si="17"/>
        <v>2041.7628746940961</v>
      </c>
      <c r="AN27" s="32">
        <v>39.157096227010094</v>
      </c>
      <c r="AO27" s="52">
        <v>1.5843144655227661</v>
      </c>
      <c r="AP27" s="51">
        <f t="shared" si="18"/>
        <v>574.24611700807623</v>
      </c>
      <c r="AQ27" s="32">
        <f t="shared" si="19"/>
        <v>2302.9746986570794</v>
      </c>
      <c r="AR27" s="32">
        <v>44.166638056437172</v>
      </c>
      <c r="AS27" s="52">
        <v>1.5636007785797119</v>
      </c>
      <c r="AT27" s="51">
        <f t="shared" si="20"/>
        <v>2854.4706144667066</v>
      </c>
      <c r="AU27" s="32">
        <f t="shared" si="21"/>
        <v>1905.3103412900637</v>
      </c>
      <c r="AV27" s="32">
        <v>36.54019832611084</v>
      </c>
      <c r="AW27" s="280">
        <v>2.4733943939208984</v>
      </c>
      <c r="AX27" s="52"/>
      <c r="AY27" s="30">
        <f t="shared" si="39"/>
        <v>1991</v>
      </c>
      <c r="AZ27" s="31" t="s">
        <v>189</v>
      </c>
      <c r="BA27" s="31">
        <f t="shared" si="22"/>
        <v>4958.038824713035</v>
      </c>
      <c r="BB27" s="32">
        <v>4678.46</v>
      </c>
      <c r="BC27" s="32"/>
      <c r="BD27" s="32">
        <f t="shared" si="23"/>
        <v>932.68409723449065</v>
      </c>
      <c r="BE27" s="32">
        <f t="shared" si="24"/>
        <v>816.0127301415647</v>
      </c>
      <c r="BF27" s="32">
        <v>892.41</v>
      </c>
      <c r="BG27" s="32"/>
      <c r="BH27" s="32"/>
      <c r="BI27" s="32">
        <f t="shared" si="25"/>
        <v>148.58516339643964</v>
      </c>
      <c r="BJ27" s="32">
        <f t="shared" si="26"/>
        <v>161.04612867873252</v>
      </c>
      <c r="BK27" s="32">
        <v>95.26</v>
      </c>
      <c r="BL27" s="32"/>
      <c r="BM27" s="32"/>
      <c r="BN27" s="32">
        <f t="shared" si="27"/>
        <v>708.74992976437818</v>
      </c>
      <c r="BO27" s="32">
        <f t="shared" si="28"/>
        <v>729.25445107045732</v>
      </c>
      <c r="BP27" s="32">
        <v>767.49</v>
      </c>
      <c r="BQ27" s="32"/>
      <c r="BR27" s="32"/>
      <c r="BS27" s="32">
        <f t="shared" si="29"/>
        <v>35.080982590086272</v>
      </c>
      <c r="BT27" s="32">
        <f t="shared" si="30"/>
        <v>48.940974039064429</v>
      </c>
      <c r="BU27" s="32">
        <v>20.97</v>
      </c>
      <c r="BV27" s="32"/>
      <c r="BW27" s="32"/>
      <c r="BX27" s="32">
        <f t="shared" si="31"/>
        <v>303.05639569633632</v>
      </c>
      <c r="BY27" s="32">
        <f t="shared" si="32"/>
        <v>312.34545969284011</v>
      </c>
      <c r="BZ27" s="32">
        <v>332.71</v>
      </c>
      <c r="CA27" s="32"/>
      <c r="CB27" s="32"/>
      <c r="CC27" s="32">
        <f t="shared" si="33"/>
        <v>983.54657438674008</v>
      </c>
      <c r="CD27" s="32">
        <f t="shared" si="34"/>
        <v>1003.5658472677477</v>
      </c>
      <c r="CE27" s="32">
        <v>785.85</v>
      </c>
      <c r="CF27" s="32"/>
      <c r="CG27" s="32"/>
      <c r="CH27" s="32">
        <f t="shared" si="35"/>
        <v>307.74991397492744</v>
      </c>
      <c r="CI27" s="32">
        <f t="shared" si="36"/>
        <v>308.43492031766681</v>
      </c>
      <c r="CJ27" s="32">
        <v>318.92</v>
      </c>
      <c r="CK27" s="32"/>
      <c r="CL27" s="32"/>
      <c r="CM27" s="32">
        <f t="shared" si="37"/>
        <v>1382.3520938558208</v>
      </c>
      <c r="CN27" s="32">
        <f t="shared" si="38"/>
        <v>1431.2763032243406</v>
      </c>
      <c r="CO27" s="32">
        <v>1415.15</v>
      </c>
      <c r="CP27" s="32"/>
      <c r="CQ27" s="32"/>
      <c r="CR27" s="32"/>
    </row>
    <row r="28" spans="1:96" ht="16" x14ac:dyDescent="0.5">
      <c r="A28" s="11">
        <v>2014</v>
      </c>
      <c r="B28" s="51">
        <f t="shared" si="0"/>
        <v>8150.7812253936881</v>
      </c>
      <c r="C28" s="277">
        <f t="shared" ca="1" si="1"/>
        <v>2005.4577380952383</v>
      </c>
      <c r="D28" s="32">
        <f t="shared" ca="1" si="42"/>
        <v>38.460833333333333</v>
      </c>
      <c r="E28">
        <v>1.9174799919128418</v>
      </c>
      <c r="F28" s="55">
        <f t="shared" si="2"/>
        <v>7900.9662253936885</v>
      </c>
      <c r="G28" s="35">
        <f t="shared" si="3"/>
        <v>2005.4820494424712</v>
      </c>
      <c r="H28" s="35">
        <v>38.461299578348793</v>
      </c>
      <c r="I28" s="32">
        <f t="shared" si="4"/>
        <v>2192.8111839294434</v>
      </c>
      <c r="J28" s="32">
        <v>42.053913116455078</v>
      </c>
      <c r="K28" s="278">
        <v>1.8951045274734497</v>
      </c>
      <c r="L28" s="54">
        <f t="shared" si="5"/>
        <v>678.45351199568211</v>
      </c>
      <c r="M28" s="277">
        <f t="shared" si="6"/>
        <v>1989.7376060485842</v>
      </c>
      <c r="N28" s="32">
        <v>38.159351348876953</v>
      </c>
      <c r="O28" s="32">
        <f t="shared" si="7"/>
        <v>2265.7645198277064</v>
      </c>
      <c r="P28" s="52">
        <v>43.453018188476563</v>
      </c>
      <c r="Q28" s="52">
        <v>1.3305151462554932</v>
      </c>
      <c r="R28" s="51">
        <f t="shared" si="8"/>
        <v>256.49062637377</v>
      </c>
      <c r="S28" s="279">
        <f t="shared" si="41"/>
        <v>249.815</v>
      </c>
      <c r="T28" s="279"/>
      <c r="U28" s="279"/>
      <c r="V28" s="279">
        <v>249.815</v>
      </c>
      <c r="W28" s="279">
        <f t="shared" si="9"/>
        <v>2277.1647362481981</v>
      </c>
      <c r="X28" s="279">
        <v>43.671652475992836</v>
      </c>
      <c r="Y28" s="280">
        <v>2.2147457599639893</v>
      </c>
      <c r="Z28" s="51">
        <f t="shared" si="10"/>
        <v>925.63201115124866</v>
      </c>
      <c r="AA28" s="32">
        <f t="shared" si="11"/>
        <v>2052.9814041228524</v>
      </c>
      <c r="AB28" s="32">
        <v>39.37224610646566</v>
      </c>
      <c r="AC28" s="52">
        <v>1.6775616407394409</v>
      </c>
      <c r="AD28" s="51">
        <f t="shared" si="12"/>
        <v>82.232374700103847</v>
      </c>
      <c r="AE28" s="32">
        <f t="shared" si="13"/>
        <v>2168.5274519239138</v>
      </c>
      <c r="AF28" s="32">
        <v>41.588197708129883</v>
      </c>
      <c r="AG28" s="52">
        <v>1.9674628973007202</v>
      </c>
      <c r="AH28" s="51">
        <f t="shared" si="14"/>
        <v>680.89144020224944</v>
      </c>
      <c r="AI28" s="32">
        <f t="shared" si="15"/>
        <v>2106.0432715643005</v>
      </c>
      <c r="AJ28" s="32">
        <v>40.389870961507164</v>
      </c>
      <c r="AK28" s="52">
        <v>1.5200297832489014</v>
      </c>
      <c r="AL28" s="51">
        <f t="shared" si="16"/>
        <v>1902.5370648600074</v>
      </c>
      <c r="AM28" s="32">
        <f t="shared" si="17"/>
        <v>2009.504474458239</v>
      </c>
      <c r="AN28" s="32">
        <v>38.538441975911461</v>
      </c>
      <c r="AO28" s="52">
        <v>1.5929690599441528</v>
      </c>
      <c r="AP28" s="51">
        <f t="shared" si="18"/>
        <v>584.5227393372196</v>
      </c>
      <c r="AQ28" s="32">
        <f t="shared" si="19"/>
        <v>2259.2465135029365</v>
      </c>
      <c r="AR28" s="32">
        <v>43.328015327453613</v>
      </c>
      <c r="AS28" s="52">
        <v>1.5885831117630005</v>
      </c>
      <c r="AT28" s="51">
        <f t="shared" si="20"/>
        <v>2967.7383052839509</v>
      </c>
      <c r="AU28" s="32">
        <f t="shared" si="21"/>
        <v>1893.2585645857296</v>
      </c>
      <c r="AV28" s="32">
        <v>36.309068361918129</v>
      </c>
      <c r="AW28" s="280">
        <v>2.5015559196472168</v>
      </c>
      <c r="AX28" s="52"/>
      <c r="AY28" s="30">
        <f t="shared" si="39"/>
        <v>1992</v>
      </c>
      <c r="AZ28" s="31" t="s">
        <v>178</v>
      </c>
      <c r="BA28" s="31">
        <f t="shared" si="22"/>
        <v>4985.9846624048578</v>
      </c>
      <c r="BB28" s="32">
        <v>4704.83</v>
      </c>
      <c r="BC28" s="32"/>
      <c r="BD28" s="32">
        <f t="shared" si="23"/>
        <v>949.0090214271853</v>
      </c>
      <c r="BE28" s="32">
        <f t="shared" si="24"/>
        <v>830.29553607696573</v>
      </c>
      <c r="BF28" s="32">
        <v>908.03</v>
      </c>
      <c r="BG28" s="32"/>
      <c r="BH28" s="32"/>
      <c r="BI28" s="32">
        <f t="shared" si="25"/>
        <v>144.24895980372389</v>
      </c>
      <c r="BJ28" s="32">
        <f t="shared" si="26"/>
        <v>156.34627314937202</v>
      </c>
      <c r="BK28" s="32">
        <v>92.48</v>
      </c>
      <c r="BL28" s="32"/>
      <c r="BM28" s="32"/>
      <c r="BN28" s="32">
        <f t="shared" si="27"/>
        <v>714.59546137444283</v>
      </c>
      <c r="BO28" s="32">
        <f t="shared" si="28"/>
        <v>735.26909709226356</v>
      </c>
      <c r="BP28" s="32">
        <v>773.82</v>
      </c>
      <c r="BQ28" s="32"/>
      <c r="BR28" s="32"/>
      <c r="BS28" s="32">
        <f t="shared" si="29"/>
        <v>37.841288802467886</v>
      </c>
      <c r="BT28" s="32">
        <f t="shared" si="30"/>
        <v>52.791837518533022</v>
      </c>
      <c r="BU28" s="32">
        <v>22.62</v>
      </c>
      <c r="BV28" s="32"/>
      <c r="BW28" s="32"/>
      <c r="BX28" s="32">
        <f t="shared" si="31"/>
        <v>308.47608718259522</v>
      </c>
      <c r="BY28" s="32">
        <f t="shared" si="32"/>
        <v>317.93127161665484</v>
      </c>
      <c r="BZ28" s="32">
        <v>338.66</v>
      </c>
      <c r="CA28" s="32"/>
      <c r="CB28" s="32"/>
      <c r="CC28" s="32">
        <f t="shared" si="33"/>
        <v>1011.1311853169223</v>
      </c>
      <c r="CD28" s="32">
        <f t="shared" si="34"/>
        <v>1031.7119200218117</v>
      </c>
      <c r="CE28" s="32">
        <v>807.89</v>
      </c>
      <c r="CF28" s="32"/>
      <c r="CG28" s="32"/>
      <c r="CH28" s="32">
        <f t="shared" si="35"/>
        <v>311.93790665851947</v>
      </c>
      <c r="CI28" s="32">
        <f t="shared" si="36"/>
        <v>312.63223486105909</v>
      </c>
      <c r="CJ28" s="32">
        <v>323.26</v>
      </c>
      <c r="CK28" s="32"/>
      <c r="CL28" s="32"/>
      <c r="CM28" s="32">
        <f t="shared" si="37"/>
        <v>1376.8428080491242</v>
      </c>
      <c r="CN28" s="32">
        <f t="shared" si="38"/>
        <v>1425.5720327581812</v>
      </c>
      <c r="CO28" s="32">
        <v>1409.51</v>
      </c>
      <c r="CP28" s="32"/>
      <c r="CQ28" s="32"/>
      <c r="CR28" s="32"/>
    </row>
    <row r="29" spans="1:96" ht="16" x14ac:dyDescent="0.5">
      <c r="A29" s="11">
        <v>2015</v>
      </c>
      <c r="B29" s="51">
        <f t="shared" si="0"/>
        <v>8287.6871800342542</v>
      </c>
      <c r="C29" s="277">
        <f t="shared" ca="1" si="1"/>
        <v>1999.2440476190475</v>
      </c>
      <c r="D29" s="32">
        <f t="shared" ca="1" si="42"/>
        <v>38.341666666666661</v>
      </c>
      <c r="E29">
        <v>1.9265738725662231</v>
      </c>
      <c r="F29" s="55">
        <f t="shared" si="2"/>
        <v>8049.2331800342545</v>
      </c>
      <c r="G29" s="35">
        <f t="shared" si="3"/>
        <v>1999.2595724832427</v>
      </c>
      <c r="H29" s="35">
        <v>38.341964403788246</v>
      </c>
      <c r="I29" s="32">
        <f t="shared" si="4"/>
        <v>2196.9252232142858</v>
      </c>
      <c r="J29" s="32">
        <v>42.1328125</v>
      </c>
      <c r="K29" s="278">
        <v>1.9033153057098389</v>
      </c>
      <c r="L29" s="54">
        <f t="shared" si="5"/>
        <v>679.83722228909835</v>
      </c>
      <c r="M29" s="277">
        <f t="shared" si="6"/>
        <v>1979.5208000001455</v>
      </c>
      <c r="N29" s="32">
        <v>37.963412602742515</v>
      </c>
      <c r="O29" s="32">
        <f t="shared" si="7"/>
        <v>2271.0300445556641</v>
      </c>
      <c r="P29" s="52">
        <v>43.554000854492188</v>
      </c>
      <c r="Q29" s="52">
        <v>1.3321146965026855</v>
      </c>
      <c r="R29" s="51">
        <f t="shared" si="8"/>
        <v>240.58162572120168</v>
      </c>
      <c r="S29" s="279">
        <f t="shared" si="41"/>
        <v>238.45400000000001</v>
      </c>
      <c r="T29" s="279"/>
      <c r="U29" s="279"/>
      <c r="V29" s="279">
        <v>238.45400000000001</v>
      </c>
      <c r="W29" s="279">
        <f t="shared" si="9"/>
        <v>2251.1020762579783</v>
      </c>
      <c r="X29" s="279">
        <v>43.171820640563965</v>
      </c>
      <c r="Y29" s="280">
        <v>2.2203893661499023</v>
      </c>
      <c r="Z29" s="51">
        <f t="shared" si="10"/>
        <v>925.44367899691576</v>
      </c>
      <c r="AA29" s="32">
        <f t="shared" si="11"/>
        <v>2045.7372465587798</v>
      </c>
      <c r="AB29" s="32">
        <v>39.233317057291664</v>
      </c>
      <c r="AC29" s="52">
        <v>1.694340705871582</v>
      </c>
      <c r="AD29" s="51">
        <f t="shared" si="12"/>
        <v>87.606225058456246</v>
      </c>
      <c r="AE29" s="32">
        <f t="shared" si="13"/>
        <v>2196.5138955343323</v>
      </c>
      <c r="AF29" s="32">
        <v>42.124924023946129</v>
      </c>
      <c r="AG29" s="52">
        <v>2.0022010803222656</v>
      </c>
      <c r="AH29" s="51">
        <f t="shared" si="14"/>
        <v>722.11793995322421</v>
      </c>
      <c r="AI29" s="32">
        <f t="shared" si="15"/>
        <v>2096.0299330665939</v>
      </c>
      <c r="AJ29" s="32">
        <v>40.197834332784019</v>
      </c>
      <c r="AK29" s="52">
        <v>1.5192344188690186</v>
      </c>
      <c r="AL29" s="51">
        <f t="shared" si="16"/>
        <v>1930.3781759816136</v>
      </c>
      <c r="AM29" s="32">
        <f t="shared" si="17"/>
        <v>2006.8248358226942</v>
      </c>
      <c r="AN29" s="32">
        <v>38.487051645914711</v>
      </c>
      <c r="AO29" s="52">
        <v>1.6022249460220337</v>
      </c>
      <c r="AP29" s="51">
        <f t="shared" si="18"/>
        <v>686.10732002777502</v>
      </c>
      <c r="AQ29" s="32">
        <f t="shared" si="19"/>
        <v>2269.3131762459147</v>
      </c>
      <c r="AR29" s="32">
        <v>43.521074612935386</v>
      </c>
      <c r="AS29" s="52">
        <v>1.6179416179656982</v>
      </c>
      <c r="AT29" s="51">
        <f t="shared" si="20"/>
        <v>3017.7426177270422</v>
      </c>
      <c r="AU29" s="32">
        <f t="shared" si="21"/>
        <v>1884.0587481998248</v>
      </c>
      <c r="AV29" s="32">
        <v>36.132633527119957</v>
      </c>
      <c r="AW29" s="280">
        <v>2.529139518737793</v>
      </c>
      <c r="AX29" s="52"/>
      <c r="AY29" s="30">
        <f t="shared" si="39"/>
        <v>1992</v>
      </c>
      <c r="AZ29" s="31" t="s">
        <v>179</v>
      </c>
      <c r="BA29" s="31">
        <f t="shared" si="22"/>
        <v>4977.1886649516091</v>
      </c>
      <c r="BB29" s="32">
        <v>4696.53</v>
      </c>
      <c r="BC29" s="32"/>
      <c r="BD29" s="32">
        <f t="shared" si="23"/>
        <v>960.44273913961058</v>
      </c>
      <c r="BE29" s="32">
        <f t="shared" si="24"/>
        <v>840.29898658485854</v>
      </c>
      <c r="BF29" s="32">
        <v>918.97</v>
      </c>
      <c r="BG29" s="32"/>
      <c r="BH29" s="32"/>
      <c r="BI29" s="32">
        <f t="shared" si="25"/>
        <v>137.88503510650077</v>
      </c>
      <c r="BJ29" s="32">
        <f t="shared" si="26"/>
        <v>149.44864345160562</v>
      </c>
      <c r="BK29" s="32">
        <v>88.4</v>
      </c>
      <c r="BL29" s="32"/>
      <c r="BM29" s="32"/>
      <c r="BN29" s="32">
        <f t="shared" si="27"/>
        <v>724.57811488230982</v>
      </c>
      <c r="BO29" s="32">
        <f t="shared" si="28"/>
        <v>745.54055420059274</v>
      </c>
      <c r="BP29" s="32">
        <v>784.63</v>
      </c>
      <c r="BQ29" s="32"/>
      <c r="BR29" s="32"/>
      <c r="BS29" s="32">
        <f t="shared" si="29"/>
        <v>40.467761986370384</v>
      </c>
      <c r="BT29" s="32">
        <f t="shared" si="30"/>
        <v>56.455992465663741</v>
      </c>
      <c r="BU29" s="32">
        <v>24.19</v>
      </c>
      <c r="BV29" s="32"/>
      <c r="BW29" s="32"/>
      <c r="BX29" s="32">
        <f t="shared" si="31"/>
        <v>307.79293279357103</v>
      </c>
      <c r="BY29" s="32">
        <f t="shared" si="32"/>
        <v>317.22717767667825</v>
      </c>
      <c r="BZ29" s="32">
        <v>337.91</v>
      </c>
      <c r="CA29" s="32"/>
      <c r="CB29" s="32"/>
      <c r="CC29" s="32">
        <f t="shared" si="33"/>
        <v>1025.4616660406332</v>
      </c>
      <c r="CD29" s="32">
        <f t="shared" si="34"/>
        <v>1046.3340857674575</v>
      </c>
      <c r="CE29" s="32">
        <v>819.34</v>
      </c>
      <c r="CF29" s="32"/>
      <c r="CG29" s="32"/>
      <c r="CH29" s="32">
        <f t="shared" si="35"/>
        <v>313.91610596758949</v>
      </c>
      <c r="CI29" s="32">
        <f t="shared" si="36"/>
        <v>314.61483735275363</v>
      </c>
      <c r="CJ29" s="32">
        <v>325.31</v>
      </c>
      <c r="CK29" s="32"/>
      <c r="CL29" s="32"/>
      <c r="CM29" s="32">
        <f t="shared" si="37"/>
        <v>1372.3689553904946</v>
      </c>
      <c r="CN29" s="32">
        <f t="shared" si="38"/>
        <v>1420.9398414931088</v>
      </c>
      <c r="CO29" s="32">
        <v>1404.93</v>
      </c>
      <c r="CP29" s="32"/>
      <c r="CQ29" s="32"/>
      <c r="CR29" s="32"/>
    </row>
    <row r="30" spans="1:96" ht="16" x14ac:dyDescent="0.5">
      <c r="A30" s="11">
        <v>2016</v>
      </c>
      <c r="B30" s="51">
        <f t="shared" si="0"/>
        <v>8408.3803245452673</v>
      </c>
      <c r="C30" s="277">
        <f t="shared" ca="1" si="1"/>
        <v>1986.9878571428569</v>
      </c>
      <c r="D30" s="32">
        <f t="shared" ca="1" si="42"/>
        <v>38.002499999999998</v>
      </c>
      <c r="E30">
        <v>1.935294508934021</v>
      </c>
      <c r="F30" s="55">
        <f t="shared" si="2"/>
        <v>8190.2203245452674</v>
      </c>
      <c r="G30" s="35">
        <f t="shared" si="3"/>
        <v>1982.2556890969754</v>
      </c>
      <c r="H30" s="35">
        <v>37.91199405376728</v>
      </c>
      <c r="I30" s="32">
        <f t="shared" si="4"/>
        <v>2208.666536603655</v>
      </c>
      <c r="J30" s="32">
        <v>42.242256164550781</v>
      </c>
      <c r="K30" s="278">
        <v>1.911163330078125</v>
      </c>
      <c r="L30" s="54">
        <f t="shared" si="5"/>
        <v>694.24041183316922</v>
      </c>
      <c r="M30" s="277">
        <f t="shared" si="6"/>
        <v>2016.8770822378306</v>
      </c>
      <c r="N30" s="32">
        <v>38.574151846078728</v>
      </c>
      <c r="O30" s="32">
        <f t="shared" si="7"/>
        <v>2284.4635096958705</v>
      </c>
      <c r="P30" s="52">
        <v>43.691925048828125</v>
      </c>
      <c r="Q30" s="52">
        <v>1.3338971138000488</v>
      </c>
      <c r="R30" s="51">
        <f t="shared" si="8"/>
        <v>208.57606602486752</v>
      </c>
      <c r="S30" s="279">
        <f t="shared" si="41"/>
        <v>218.16</v>
      </c>
      <c r="T30" s="279"/>
      <c r="U30" s="279"/>
      <c r="V30" s="279">
        <v>218.16</v>
      </c>
      <c r="W30" s="279">
        <f t="shared" si="9"/>
        <v>2263.1958034641139</v>
      </c>
      <c r="X30" s="279">
        <v>43.28516564002404</v>
      </c>
      <c r="Y30" s="280">
        <v>2.2247574329376221</v>
      </c>
      <c r="Z30" s="51">
        <f t="shared" si="10"/>
        <v>893.95606627203904</v>
      </c>
      <c r="AA30" s="32">
        <f t="shared" si="11"/>
        <v>2037.6493289654072</v>
      </c>
      <c r="AB30" s="32">
        <v>38.971435253436752</v>
      </c>
      <c r="AC30" s="52">
        <v>1.7137731313705444</v>
      </c>
      <c r="AD30" s="51">
        <f t="shared" si="12"/>
        <v>90.094601843678163</v>
      </c>
      <c r="AE30" s="32">
        <f t="shared" si="13"/>
        <v>2115.8849821824297</v>
      </c>
      <c r="AF30" s="32">
        <v>40.467745560866135</v>
      </c>
      <c r="AG30" s="52">
        <v>2.0420639514923096</v>
      </c>
      <c r="AH30" s="51">
        <f t="shared" si="14"/>
        <v>741.08474321458073</v>
      </c>
      <c r="AI30" s="32">
        <f t="shared" si="15"/>
        <v>2101.339940165426</v>
      </c>
      <c r="AJ30" s="32">
        <v>40.189561697152946</v>
      </c>
      <c r="AK30" s="52">
        <v>1.5181691646575928</v>
      </c>
      <c r="AL30" s="51">
        <f t="shared" si="16"/>
        <v>2020.3713634621392</v>
      </c>
      <c r="AM30" s="32">
        <f t="shared" si="17"/>
        <v>2010.4332089266941</v>
      </c>
      <c r="AN30" s="32">
        <v>38.450908367450424</v>
      </c>
      <c r="AO30" s="52">
        <v>1.6120920181274414</v>
      </c>
      <c r="AP30" s="51">
        <f t="shared" si="18"/>
        <v>702.98849452358172</v>
      </c>
      <c r="AQ30" s="32">
        <f t="shared" si="19"/>
        <v>2201.4960977742967</v>
      </c>
      <c r="AR30" s="32">
        <v>42.105116624098557</v>
      </c>
      <c r="AS30" s="52">
        <v>1.6519032716751099</v>
      </c>
      <c r="AT30" s="51">
        <f t="shared" si="20"/>
        <v>3047.4839344286556</v>
      </c>
      <c r="AU30" s="32">
        <f t="shared" si="21"/>
        <v>1835.0008223816592</v>
      </c>
      <c r="AV30" s="32">
        <v>35.095644143911507</v>
      </c>
      <c r="AW30" s="280">
        <v>2.5561189651489258</v>
      </c>
      <c r="AX30" s="52"/>
      <c r="AY30" s="30">
        <f t="shared" si="39"/>
        <v>1992</v>
      </c>
      <c r="AZ30" s="31" t="s">
        <v>180</v>
      </c>
      <c r="BA30" s="31">
        <f t="shared" si="22"/>
        <v>4974.1683525730859</v>
      </c>
      <c r="BB30" s="32">
        <v>4693.68</v>
      </c>
      <c r="BC30" s="32"/>
      <c r="BD30" s="32">
        <f t="shared" si="23"/>
        <v>952.07125112530298</v>
      </c>
      <c r="BE30" s="32">
        <f t="shared" si="24"/>
        <v>832.97470518008504</v>
      </c>
      <c r="BF30" s="32">
        <v>910.96</v>
      </c>
      <c r="BG30" s="32"/>
      <c r="BH30" s="32"/>
      <c r="BI30" s="32">
        <f t="shared" si="25"/>
        <v>138.71172140295377</v>
      </c>
      <c r="BJ30" s="32">
        <f t="shared" si="26"/>
        <v>150.34465907410961</v>
      </c>
      <c r="BK30" s="32">
        <v>88.93</v>
      </c>
      <c r="BL30" s="32"/>
      <c r="BM30" s="32"/>
      <c r="BN30" s="32">
        <f t="shared" si="27"/>
        <v>710.8184907132794</v>
      </c>
      <c r="BO30" s="32">
        <f t="shared" si="28"/>
        <v>731.38285661371901</v>
      </c>
      <c r="BP30" s="32">
        <v>769.73</v>
      </c>
      <c r="BQ30" s="32"/>
      <c r="BR30" s="32"/>
      <c r="BS30" s="32">
        <f t="shared" si="29"/>
        <v>45.185376240258961</v>
      </c>
      <c r="BT30" s="32">
        <f t="shared" si="30"/>
        <v>63.037468230573694</v>
      </c>
      <c r="BU30" s="32">
        <v>27.01</v>
      </c>
      <c r="BV30" s="32"/>
      <c r="BW30" s="32"/>
      <c r="BX30" s="32">
        <f t="shared" si="31"/>
        <v>310.04278791475747</v>
      </c>
      <c r="BY30" s="32">
        <f t="shared" si="32"/>
        <v>319.54599371900127</v>
      </c>
      <c r="BZ30" s="32">
        <v>340.38</v>
      </c>
      <c r="CA30" s="32"/>
      <c r="CB30" s="32"/>
      <c r="CC30" s="32">
        <f t="shared" si="33"/>
        <v>1028.9410316661281</v>
      </c>
      <c r="CD30" s="32">
        <f t="shared" si="34"/>
        <v>1049.8842709877977</v>
      </c>
      <c r="CE30" s="32">
        <v>822.12</v>
      </c>
      <c r="CF30" s="32"/>
      <c r="CG30" s="32"/>
      <c r="CH30" s="32">
        <f t="shared" si="35"/>
        <v>318.38394148026953</v>
      </c>
      <c r="CI30" s="32">
        <f t="shared" si="36"/>
        <v>319.09261761448323</v>
      </c>
      <c r="CJ30" s="32">
        <v>329.94</v>
      </c>
      <c r="CK30" s="32"/>
      <c r="CL30" s="32"/>
      <c r="CM30" s="32">
        <f t="shared" si="37"/>
        <v>1373.2187920308893</v>
      </c>
      <c r="CN30" s="32">
        <f t="shared" si="38"/>
        <v>1421.8197555543779</v>
      </c>
      <c r="CO30" s="32">
        <v>1405.8</v>
      </c>
      <c r="CP30" s="32"/>
      <c r="CQ30" s="32"/>
      <c r="CR30" s="32"/>
    </row>
    <row r="31" spans="1:96" ht="16" x14ac:dyDescent="0.5">
      <c r="A31" s="11">
        <v>2017</v>
      </c>
      <c r="B31" s="51">
        <f t="shared" si="0"/>
        <v>8607.2131399017908</v>
      </c>
      <c r="C31" s="277">
        <f t="shared" ca="1" si="1"/>
        <v>1966.9589285714289</v>
      </c>
      <c r="D31" s="32">
        <f t="shared" ca="1" si="42"/>
        <v>37.722500000000004</v>
      </c>
      <c r="E31">
        <v>1.943636417388916</v>
      </c>
      <c r="F31" s="55">
        <f t="shared" si="2"/>
        <v>8389.8091399017903</v>
      </c>
      <c r="G31" s="35">
        <f t="shared" si="3"/>
        <v>1966.879870778037</v>
      </c>
      <c r="H31" s="35">
        <v>37.720983823140465</v>
      </c>
      <c r="I31" s="32">
        <f t="shared" si="4"/>
        <v>2209.9442291259766</v>
      </c>
      <c r="J31" s="32">
        <v>42.382492065429688</v>
      </c>
      <c r="K31" s="278">
        <v>1.9186438322067261</v>
      </c>
      <c r="L31" s="54">
        <f t="shared" si="5"/>
        <v>697.43459484402831</v>
      </c>
      <c r="M31" s="277">
        <f t="shared" si="6"/>
        <v>1953.7193078086489</v>
      </c>
      <c r="N31" s="32">
        <v>37.468589464823403</v>
      </c>
      <c r="O31" s="32">
        <f t="shared" si="7"/>
        <v>2287.357706342425</v>
      </c>
      <c r="P31" s="52">
        <v>43.867134094238281</v>
      </c>
      <c r="Q31" s="52">
        <v>1.3358629941940308</v>
      </c>
      <c r="R31" s="51">
        <f t="shared" si="8"/>
        <v>206.13736806941003</v>
      </c>
      <c r="S31" s="279">
        <f t="shared" si="41"/>
        <v>217.404</v>
      </c>
      <c r="T31" s="279"/>
      <c r="U31" s="279"/>
      <c r="V31" s="279">
        <v>217.404</v>
      </c>
      <c r="W31" s="279">
        <f t="shared" si="9"/>
        <v>2233.7754923956736</v>
      </c>
      <c r="X31" s="279">
        <v>42.839529991149902</v>
      </c>
      <c r="Y31" s="280">
        <v>2.227841854095459</v>
      </c>
      <c r="Z31" s="51">
        <f t="shared" si="10"/>
        <v>926.09246924243405</v>
      </c>
      <c r="AA31" s="32">
        <f t="shared" si="11"/>
        <v>2001.4780566805885</v>
      </c>
      <c r="AB31" s="32">
        <v>38.384510676066078</v>
      </c>
      <c r="AC31" s="52">
        <v>1.7359461784362793</v>
      </c>
      <c r="AD31" s="51">
        <f t="shared" si="12"/>
        <v>95.920014891539168</v>
      </c>
      <c r="AE31" s="32">
        <f t="shared" si="13"/>
        <v>2114.2626478558482</v>
      </c>
      <c r="AF31" s="32">
        <v>40.547502835591636</v>
      </c>
      <c r="AG31" s="52">
        <v>2.0873322486877441</v>
      </c>
      <c r="AH31" s="51">
        <f t="shared" si="14"/>
        <v>722.80144157740676</v>
      </c>
      <c r="AI31" s="32">
        <f t="shared" si="15"/>
        <v>2064.1223589579249</v>
      </c>
      <c r="AJ31" s="32">
        <v>39.585908253987633</v>
      </c>
      <c r="AK31" s="52">
        <v>1.5168346166610718</v>
      </c>
      <c r="AL31" s="51">
        <f t="shared" si="16"/>
        <v>2050.2082830281374</v>
      </c>
      <c r="AM31" s="32">
        <f t="shared" si="17"/>
        <v>1996.9388489496123</v>
      </c>
      <c r="AN31" s="32">
        <v>38.297457377115883</v>
      </c>
      <c r="AO31" s="52">
        <v>1.622580885887146</v>
      </c>
      <c r="AP31" s="51">
        <f t="shared" si="18"/>
        <v>727.24902381906998</v>
      </c>
      <c r="AQ31" s="32">
        <f t="shared" si="19"/>
        <v>2173.3985231036213</v>
      </c>
      <c r="AR31" s="32">
        <v>41.681615511576332</v>
      </c>
      <c r="AS31" s="52">
        <v>1.6907340288162231</v>
      </c>
      <c r="AT31" s="51">
        <f t="shared" si="20"/>
        <v>3170.103312499059</v>
      </c>
      <c r="AU31" s="32">
        <f t="shared" si="21"/>
        <v>1846.9812749681005</v>
      </c>
      <c r="AV31" s="32">
        <v>35.421558698018394</v>
      </c>
      <c r="AW31" s="280">
        <v>2.5824685096740723</v>
      </c>
      <c r="AX31" s="52"/>
      <c r="AY31" s="30">
        <f t="shared" si="39"/>
        <v>1992</v>
      </c>
      <c r="AZ31" s="31" t="s">
        <v>181</v>
      </c>
      <c r="BA31" s="31">
        <f t="shared" si="22"/>
        <v>4946.7523942459165</v>
      </c>
      <c r="BB31" s="32">
        <v>4667.8100000000004</v>
      </c>
      <c r="BC31" s="32"/>
      <c r="BD31" s="32">
        <f t="shared" si="23"/>
        <v>934.5130740166428</v>
      </c>
      <c r="BE31" s="32">
        <f t="shared" si="24"/>
        <v>817.61291646595339</v>
      </c>
      <c r="BF31" s="32">
        <v>894.16</v>
      </c>
      <c r="BG31" s="32"/>
      <c r="BH31" s="32"/>
      <c r="BI31" s="32">
        <f t="shared" si="25"/>
        <v>139.17965704245546</v>
      </c>
      <c r="BJ31" s="32">
        <f t="shared" si="26"/>
        <v>150.85183772835714</v>
      </c>
      <c r="BK31" s="32">
        <v>89.23</v>
      </c>
      <c r="BL31" s="32"/>
      <c r="BM31" s="32"/>
      <c r="BN31" s="32">
        <f t="shared" si="27"/>
        <v>715.68514973145318</v>
      </c>
      <c r="BO31" s="32">
        <f t="shared" si="28"/>
        <v>736.39031072666012</v>
      </c>
      <c r="BP31" s="32">
        <v>775</v>
      </c>
      <c r="BQ31" s="32"/>
      <c r="BR31" s="32"/>
      <c r="BS31" s="32">
        <f t="shared" si="29"/>
        <v>42.676006956275671</v>
      </c>
      <c r="BT31" s="32">
        <f t="shared" si="30"/>
        <v>59.536683249238607</v>
      </c>
      <c r="BU31" s="32">
        <v>25.51</v>
      </c>
      <c r="BV31" s="32"/>
      <c r="BW31" s="32"/>
      <c r="BX31" s="32">
        <f t="shared" si="31"/>
        <v>318.71429429277168</v>
      </c>
      <c r="BY31" s="32">
        <f t="shared" si="32"/>
        <v>328.48329279710481</v>
      </c>
      <c r="BZ31" s="32">
        <v>349.9</v>
      </c>
      <c r="CA31" s="32"/>
      <c r="CB31" s="32"/>
      <c r="CC31" s="32">
        <f t="shared" si="33"/>
        <v>1019.942240713859</v>
      </c>
      <c r="CD31" s="32">
        <f t="shared" si="34"/>
        <v>1040.702317126558</v>
      </c>
      <c r="CE31" s="32">
        <v>814.93</v>
      </c>
      <c r="CF31" s="32"/>
      <c r="CG31" s="32"/>
      <c r="CH31" s="32">
        <f t="shared" si="35"/>
        <v>321.76135493477926</v>
      </c>
      <c r="CI31" s="32">
        <f t="shared" si="36"/>
        <v>322.47754869786411</v>
      </c>
      <c r="CJ31" s="32">
        <v>333.44</v>
      </c>
      <c r="CK31" s="32"/>
      <c r="CL31" s="32"/>
      <c r="CM31" s="32">
        <f t="shared" si="37"/>
        <v>1377.2530740134525</v>
      </c>
      <c r="CN31" s="32">
        <f t="shared" si="38"/>
        <v>1425.996818856725</v>
      </c>
      <c r="CO31" s="32">
        <v>1409.9299999999998</v>
      </c>
      <c r="CP31" s="32"/>
      <c r="CQ31" s="32"/>
      <c r="CR31" s="32"/>
    </row>
    <row r="32" spans="1:96" ht="16" x14ac:dyDescent="0.5">
      <c r="A32" s="11">
        <v>2018</v>
      </c>
      <c r="B32" s="51">
        <f t="shared" si="0"/>
        <v>8797.5666374521006</v>
      </c>
      <c r="C32" s="277">
        <f t="shared" ca="1" si="1"/>
        <v>1957.5732142857141</v>
      </c>
      <c r="D32" s="32">
        <f t="shared" ca="1" si="42"/>
        <v>37.542499999999997</v>
      </c>
      <c r="E32">
        <v>1.951594352722168</v>
      </c>
      <c r="F32" s="55">
        <f t="shared" si="2"/>
        <v>8569.2266374521005</v>
      </c>
      <c r="G32" s="35">
        <f t="shared" si="3"/>
        <v>1957.6586219242627</v>
      </c>
      <c r="H32" s="35">
        <v>37.544137954711914</v>
      </c>
      <c r="I32" s="32">
        <f t="shared" si="4"/>
        <v>2218.8772419520787</v>
      </c>
      <c r="J32" s="32">
        <v>42.553810119628906</v>
      </c>
      <c r="K32" s="281">
        <v>1.9257522821426392</v>
      </c>
      <c r="L32" s="54">
        <f t="shared" si="5"/>
        <v>698.15028155536231</v>
      </c>
      <c r="M32" s="277">
        <f t="shared" si="6"/>
        <v>1942.6280802772158</v>
      </c>
      <c r="N32" s="32">
        <v>37.255880991617836</v>
      </c>
      <c r="O32" s="32">
        <f t="shared" si="7"/>
        <v>2298.4610176086426</v>
      </c>
      <c r="P32" s="52">
        <v>44.080074310302734</v>
      </c>
      <c r="Q32" s="281">
        <v>1.3380131721496582</v>
      </c>
      <c r="R32" s="51">
        <f t="shared" si="8"/>
        <v>215.88268163772088</v>
      </c>
      <c r="S32" s="279">
        <f t="shared" si="41"/>
        <v>228.34</v>
      </c>
      <c r="T32" s="279"/>
      <c r="U32" s="279"/>
      <c r="V32" s="279">
        <v>228.34</v>
      </c>
      <c r="W32" s="279">
        <f t="shared" si="9"/>
        <v>2233.3175205049065</v>
      </c>
      <c r="X32" s="279">
        <v>42.830746968587242</v>
      </c>
      <c r="Y32" s="282">
        <v>2.2296380996704102</v>
      </c>
      <c r="Z32" s="51">
        <f t="shared" si="10"/>
        <v>906.82637426698602</v>
      </c>
      <c r="AA32" s="32">
        <f t="shared" si="11"/>
        <v>2009.7537740071614</v>
      </c>
      <c r="AB32" s="32">
        <v>38.543223063151039</v>
      </c>
      <c r="AC32" s="281">
        <v>1.7609599828720093</v>
      </c>
      <c r="AD32" s="51">
        <f t="shared" si="12"/>
        <v>90.595028027716992</v>
      </c>
      <c r="AE32" s="32">
        <f t="shared" si="13"/>
        <v>2078.1359275182072</v>
      </c>
      <c r="AF32" s="32">
        <v>39.854661623636879</v>
      </c>
      <c r="AG32" s="281">
        <v>2.1383283138275146</v>
      </c>
      <c r="AH32" s="51">
        <f t="shared" si="14"/>
        <v>741.25574060213</v>
      </c>
      <c r="AI32" s="32">
        <f t="shared" si="15"/>
        <v>2035.3054528009307</v>
      </c>
      <c r="AJ32" s="32">
        <v>39.033255259195961</v>
      </c>
      <c r="AK32" s="281">
        <v>1.5152314901351929</v>
      </c>
      <c r="AL32" s="51">
        <f t="shared" si="16"/>
        <v>2100.3497523936107</v>
      </c>
      <c r="AM32" s="32">
        <f t="shared" si="17"/>
        <v>1996.3812566938839</v>
      </c>
      <c r="AN32" s="32">
        <v>38.28676382700602</v>
      </c>
      <c r="AO32" s="281">
        <v>1.6337029933929443</v>
      </c>
      <c r="AP32" s="51">
        <f t="shared" si="18"/>
        <v>763.4064474034775</v>
      </c>
      <c r="AQ32" s="32">
        <f t="shared" si="19"/>
        <v>2184.2964606058013</v>
      </c>
      <c r="AR32" s="32">
        <v>41.890617052714028</v>
      </c>
      <c r="AS32" s="281">
        <v>1.7347418069839478</v>
      </c>
      <c r="AT32" s="51">
        <f t="shared" si="20"/>
        <v>3268.6430132026981</v>
      </c>
      <c r="AU32" s="32">
        <f t="shared" si="21"/>
        <v>1828.0685724530888</v>
      </c>
      <c r="AV32" s="32">
        <v>35.058849334716797</v>
      </c>
      <c r="AW32" s="282">
        <v>2.6081628799438477</v>
      </c>
      <c r="AY32" s="30">
        <f t="shared" si="39"/>
        <v>1992</v>
      </c>
      <c r="AZ32" s="31" t="s">
        <v>182</v>
      </c>
      <c r="BA32" s="31">
        <f t="shared" si="22"/>
        <v>4920.5339632828645</v>
      </c>
      <c r="BB32" s="32">
        <v>4643.07</v>
      </c>
      <c r="BC32" s="32"/>
      <c r="BD32" s="32">
        <f t="shared" si="23"/>
        <v>896.85705489610552</v>
      </c>
      <c r="BE32" s="32">
        <f t="shared" si="24"/>
        <v>784.66736602725302</v>
      </c>
      <c r="BF32" s="32">
        <v>858.13</v>
      </c>
      <c r="BG32" s="32"/>
      <c r="BH32" s="32"/>
      <c r="BI32" s="32">
        <f t="shared" si="25"/>
        <v>141.90928160621539</v>
      </c>
      <c r="BJ32" s="32">
        <f t="shared" si="26"/>
        <v>153.8103798781344</v>
      </c>
      <c r="BK32" s="32">
        <v>90.98</v>
      </c>
      <c r="BL32" s="32"/>
      <c r="BM32" s="32"/>
      <c r="BN32" s="32">
        <f t="shared" si="27"/>
        <v>709.5810480027759</v>
      </c>
      <c r="BO32" s="32">
        <f t="shared" si="28"/>
        <v>730.10961401194629</v>
      </c>
      <c r="BP32" s="32">
        <v>768.39</v>
      </c>
      <c r="BQ32" s="32"/>
      <c r="BR32" s="32"/>
      <c r="BS32" s="32">
        <f t="shared" si="29"/>
        <v>43.612838155629433</v>
      </c>
      <c r="BT32" s="32">
        <f t="shared" si="30"/>
        <v>60.843642975603707</v>
      </c>
      <c r="BU32" s="32">
        <v>26.07</v>
      </c>
      <c r="BV32" s="32"/>
      <c r="BW32" s="32"/>
      <c r="BX32" s="32">
        <f t="shared" si="31"/>
        <v>313.53142966137455</v>
      </c>
      <c r="BY32" s="32">
        <f t="shared" si="32"/>
        <v>323.14156677248201</v>
      </c>
      <c r="BZ32" s="32">
        <v>344.21</v>
      </c>
      <c r="CA32" s="32"/>
      <c r="CB32" s="32"/>
      <c r="CC32" s="32">
        <f t="shared" si="33"/>
        <v>1021.8446276745613</v>
      </c>
      <c r="CD32" s="32">
        <f t="shared" si="34"/>
        <v>1042.6434255923557</v>
      </c>
      <c r="CE32" s="32">
        <v>816.45</v>
      </c>
      <c r="CF32" s="32"/>
      <c r="CG32" s="32"/>
      <c r="CH32" s="32">
        <f t="shared" si="35"/>
        <v>324.34748866566099</v>
      </c>
      <c r="CI32" s="32">
        <f t="shared" si="36"/>
        <v>325.06943878456718</v>
      </c>
      <c r="CJ32" s="32">
        <v>336.12</v>
      </c>
      <c r="CK32" s="32"/>
      <c r="CL32" s="32"/>
      <c r="CM32" s="32">
        <f t="shared" si="37"/>
        <v>1391.9151981195726</v>
      </c>
      <c r="CN32" s="32">
        <f t="shared" si="38"/>
        <v>1441.1778649023011</v>
      </c>
      <c r="CO32" s="32">
        <v>1424.9399999999998</v>
      </c>
      <c r="CP32" s="32"/>
      <c r="CQ32" s="32"/>
      <c r="CR32" s="32"/>
    </row>
    <row r="33" spans="1:96" ht="16" x14ac:dyDescent="0.5">
      <c r="A33" s="11">
        <v>2019</v>
      </c>
      <c r="B33" s="51">
        <f t="shared" si="0"/>
        <v>8984.0961372785005</v>
      </c>
      <c r="C33" s="277">
        <f ca="1">D33*IF(OR(A33=1992,A33=1996,A33=2000,A33=2004,A33=2008,A33=2012,A33=2016,A33=2020),366/7,365/7)</f>
        <v>1942.4083333333333</v>
      </c>
      <c r="D33" s="32">
        <f t="shared" ca="1" si="42"/>
        <v>37.251666666666665</v>
      </c>
      <c r="E33">
        <v>1.9591631889343262</v>
      </c>
      <c r="F33" s="55">
        <f t="shared" si="2"/>
        <v>8735.2931372785006</v>
      </c>
      <c r="G33" s="35">
        <f t="shared" si="3"/>
        <v>1942.4290384565065</v>
      </c>
      <c r="H33" s="35">
        <v>37.252063751220703</v>
      </c>
      <c r="I33" s="32">
        <f t="shared" si="4"/>
        <v>2229.4504601614817</v>
      </c>
      <c r="J33" s="32">
        <v>42.756584167480469</v>
      </c>
      <c r="K33" s="278">
        <v>1.9324842691421509</v>
      </c>
      <c r="L33" s="54">
        <f t="shared" si="5"/>
        <v>687.13579119803262</v>
      </c>
      <c r="M33" s="277">
        <f t="shared" si="6"/>
        <v>1966.0512978690012</v>
      </c>
      <c r="N33" s="32">
        <v>37.705093383789063</v>
      </c>
      <c r="O33" s="32">
        <f t="shared" si="7"/>
        <v>2311.5597861153742</v>
      </c>
      <c r="P33" s="52">
        <v>44.331283569335938</v>
      </c>
      <c r="Q33" s="281">
        <v>1.3403486013412476</v>
      </c>
      <c r="R33" s="51">
        <f t="shared" si="8"/>
        <v>234.02700460424921</v>
      </c>
      <c r="S33" s="279">
        <f t="shared" si="41"/>
        <v>248.803</v>
      </c>
      <c r="T33" s="279"/>
      <c r="U33" s="279"/>
      <c r="V33" s="279">
        <v>248.803</v>
      </c>
      <c r="W33" s="279">
        <f t="shared" si="9"/>
        <v>2217.1341673533125</v>
      </c>
      <c r="X33" s="279">
        <v>42.520381291707359</v>
      </c>
      <c r="Y33" s="282">
        <v>2.23014235496521</v>
      </c>
      <c r="Z33" s="51">
        <f t="shared" si="10"/>
        <v>880.21645332247942</v>
      </c>
      <c r="AA33" s="32">
        <f t="shared" si="11"/>
        <v>2012.3766406377156</v>
      </c>
      <c r="AB33" s="32">
        <v>38.593524614969887</v>
      </c>
      <c r="AC33" s="52">
        <v>1.788928747177124</v>
      </c>
      <c r="AD33" s="51">
        <f t="shared" si="12"/>
        <v>101.08321830257982</v>
      </c>
      <c r="AE33" s="32">
        <f t="shared" si="13"/>
        <v>2083.7570853460388</v>
      </c>
      <c r="AF33" s="32">
        <v>39.962464650472008</v>
      </c>
      <c r="AG33" s="281">
        <v>2.1954207420349121</v>
      </c>
      <c r="AH33" s="51">
        <f t="shared" si="14"/>
        <v>772.1898814928976</v>
      </c>
      <c r="AI33" s="32">
        <f t="shared" si="15"/>
        <v>2041.0568961643023</v>
      </c>
      <c r="AJ33" s="32">
        <v>39.143556912740074</v>
      </c>
      <c r="AK33" s="52">
        <v>1.5133605003356934</v>
      </c>
      <c r="AL33" s="51">
        <f t="shared" si="16"/>
        <v>2163.3688990901069</v>
      </c>
      <c r="AM33" s="32">
        <f t="shared" si="17"/>
        <v>1966.2203043983079</v>
      </c>
      <c r="AN33" s="32">
        <v>37.708334604899086</v>
      </c>
      <c r="AO33" s="281">
        <v>1.6454702615737915</v>
      </c>
      <c r="AP33" s="51">
        <f t="shared" si="18"/>
        <v>726.77618752947239</v>
      </c>
      <c r="AQ33" s="32">
        <f t="shared" si="19"/>
        <v>2152.7090143022069</v>
      </c>
      <c r="AR33" s="32">
        <v>41.28483041127523</v>
      </c>
      <c r="AS33" s="281">
        <v>1.7842807769775391</v>
      </c>
      <c r="AT33" s="51">
        <f t="shared" si="20"/>
        <v>3401.6143353846333</v>
      </c>
      <c r="AU33" s="32">
        <f t="shared" si="21"/>
        <v>1812.7574362073613</v>
      </c>
      <c r="AV33" s="32">
        <v>34.76521110534668</v>
      </c>
      <c r="AW33" s="282">
        <v>2.6331775188446045</v>
      </c>
      <c r="AY33" s="30">
        <f t="shared" si="39"/>
        <v>1992</v>
      </c>
      <c r="AZ33" s="31" t="s">
        <v>183</v>
      </c>
      <c r="BA33" s="31">
        <f t="shared" si="22"/>
        <v>4908.8554220859032</v>
      </c>
      <c r="BB33" s="32">
        <v>4632.05</v>
      </c>
      <c r="BC33" s="32"/>
      <c r="BD33" s="32">
        <f t="shared" si="23"/>
        <v>863.59058005273312</v>
      </c>
      <c r="BE33" s="32">
        <f t="shared" si="24"/>
        <v>755.5622627670856</v>
      </c>
      <c r="BF33" s="32">
        <v>826.3</v>
      </c>
      <c r="BG33" s="32"/>
      <c r="BH33" s="32"/>
      <c r="BI33" s="32">
        <f t="shared" si="25"/>
        <v>138.35297074600246</v>
      </c>
      <c r="BJ33" s="32">
        <f t="shared" si="26"/>
        <v>149.95582210585317</v>
      </c>
      <c r="BK33" s="32">
        <v>88.7</v>
      </c>
      <c r="BL33" s="32"/>
      <c r="BM33" s="32"/>
      <c r="BN33" s="32">
        <f t="shared" si="27"/>
        <v>716.58091049950428</v>
      </c>
      <c r="BO33" s="32">
        <f t="shared" si="28"/>
        <v>737.31198634137615</v>
      </c>
      <c r="BP33" s="32">
        <v>775.97</v>
      </c>
      <c r="BQ33" s="32"/>
      <c r="BR33" s="32"/>
      <c r="BS33" s="32">
        <f t="shared" si="29"/>
        <v>44.44929458362386</v>
      </c>
      <c r="BT33" s="32">
        <f t="shared" si="30"/>
        <v>62.010571302715398</v>
      </c>
      <c r="BU33" s="32">
        <v>26.57</v>
      </c>
      <c r="BV33" s="32"/>
      <c r="BW33" s="32"/>
      <c r="BX33" s="32">
        <f t="shared" si="31"/>
        <v>311.78255442547254</v>
      </c>
      <c r="BY33" s="32">
        <f t="shared" si="32"/>
        <v>321.33908628614182</v>
      </c>
      <c r="BZ33" s="32">
        <v>342.29</v>
      </c>
      <c r="CA33" s="32"/>
      <c r="CB33" s="32"/>
      <c r="CC33" s="32">
        <f t="shared" si="33"/>
        <v>1025.4741817443221</v>
      </c>
      <c r="CD33" s="32">
        <f t="shared" si="34"/>
        <v>1046.3468562178903</v>
      </c>
      <c r="CE33" s="32">
        <v>819.35</v>
      </c>
      <c r="CF33" s="32"/>
      <c r="CG33" s="32"/>
      <c r="CH33" s="32">
        <f t="shared" si="35"/>
        <v>323.0544218002201</v>
      </c>
      <c r="CI33" s="32">
        <f t="shared" si="36"/>
        <v>323.77349374121559</v>
      </c>
      <c r="CJ33" s="32">
        <v>334.78</v>
      </c>
      <c r="CK33" s="32"/>
      <c r="CL33" s="32"/>
      <c r="CM33" s="32">
        <f t="shared" si="37"/>
        <v>1393.6344078748539</v>
      </c>
      <c r="CN33" s="32">
        <f t="shared" si="38"/>
        <v>1442.9579209342944</v>
      </c>
      <c r="CO33" s="32">
        <v>1426.7</v>
      </c>
      <c r="CP33" s="32"/>
      <c r="CQ33" s="32"/>
      <c r="CR33" s="32"/>
    </row>
    <row r="34" spans="1:96" ht="16" x14ac:dyDescent="0.5">
      <c r="A34" s="11">
        <v>2020</v>
      </c>
      <c r="B34" s="51">
        <f t="shared" si="0"/>
        <v>7881.5527010814667</v>
      </c>
      <c r="C34" s="277">
        <f ca="1">D34*IF(OR(A34=1992,A34=1996,A34=2000,A34=2004,A34=2008,A34=2012,A34=2016,A34=2020),366/7,365/7)</f>
        <v>1827.4728571428573</v>
      </c>
      <c r="D34" s="32">
        <f t="shared" ca="1" si="42"/>
        <v>34.951666666666668</v>
      </c>
      <c r="E34">
        <v>1.9663382768630981</v>
      </c>
      <c r="F34" s="55">
        <f t="shared" si="2"/>
        <v>7646.5887010814668</v>
      </c>
      <c r="G34" s="35">
        <f t="shared" si="3"/>
        <v>1822.3983669280992</v>
      </c>
      <c r="H34" s="35">
        <v>34.950105667114258</v>
      </c>
      <c r="I34" s="32">
        <f t="shared" si="4"/>
        <v>2241.6875539507187</v>
      </c>
      <c r="J34" s="32">
        <v>42.991268157958984</v>
      </c>
      <c r="K34" s="278">
        <v>1.9388357400894165</v>
      </c>
      <c r="L34" s="54">
        <f t="shared" si="5"/>
        <v>545.52835152748423</v>
      </c>
      <c r="M34" s="277">
        <f t="shared" si="6"/>
        <v>2025.1097145534698</v>
      </c>
      <c r="N34" s="32">
        <v>38.837720553080239</v>
      </c>
      <c r="O34" s="32">
        <f t="shared" si="7"/>
        <v>2326.688224247524</v>
      </c>
      <c r="P34" s="52">
        <v>44.621417999267578</v>
      </c>
      <c r="Q34" s="281">
        <v>1.3428701162338257</v>
      </c>
      <c r="R34" s="51">
        <f t="shared" si="8"/>
        <v>203.11970656541087</v>
      </c>
      <c r="S34" s="279">
        <f t="shared" si="41"/>
        <v>234.964</v>
      </c>
      <c r="T34" s="279"/>
      <c r="U34" s="279"/>
      <c r="V34" s="279">
        <v>234.964</v>
      </c>
      <c r="W34" s="279">
        <f t="shared" si="9"/>
        <v>1889.8132415044877</v>
      </c>
      <c r="X34" s="279">
        <v>36.242993672688804</v>
      </c>
      <c r="Y34" s="282">
        <v>2.2293539047241211</v>
      </c>
      <c r="Z34" s="51">
        <f t="shared" si="10"/>
        <v>792.19121592375996</v>
      </c>
      <c r="AA34" s="32">
        <f t="shared" si="11"/>
        <v>1880.1959809802829</v>
      </c>
      <c r="AB34" s="32">
        <v>36.058553059895836</v>
      </c>
      <c r="AC34" s="52">
        <v>1.8199814558029175</v>
      </c>
      <c r="AD34" s="51">
        <f t="shared" si="12"/>
        <v>112.75529497360016</v>
      </c>
      <c r="AE34" s="32">
        <f t="shared" si="13"/>
        <v>2081.6878990899932</v>
      </c>
      <c r="AF34" s="32">
        <v>39.922781626383461</v>
      </c>
      <c r="AG34" s="281">
        <v>2.259028434753418</v>
      </c>
      <c r="AH34" s="51">
        <f t="shared" si="14"/>
        <v>613.79132533157087</v>
      </c>
      <c r="AI34" s="32">
        <f t="shared" si="15"/>
        <v>1839.1638278961168</v>
      </c>
      <c r="AJ34" s="32">
        <v>35.271635055541992</v>
      </c>
      <c r="AK34" s="281">
        <v>1.5112227201461792</v>
      </c>
      <c r="AL34" s="51">
        <f t="shared" si="16"/>
        <v>1773.6259717055366</v>
      </c>
      <c r="AM34" s="32">
        <f t="shared" si="17"/>
        <v>1782.5710981232767</v>
      </c>
      <c r="AN34" s="32">
        <v>34.186295032501221</v>
      </c>
      <c r="AO34" s="281">
        <v>1.6578956842422485</v>
      </c>
      <c r="AP34" s="51">
        <f t="shared" si="18"/>
        <v>639.91390191856328</v>
      </c>
      <c r="AQ34" s="32">
        <f t="shared" si="19"/>
        <v>1999.0824272519053</v>
      </c>
      <c r="AR34" s="32">
        <v>38.338567097981773</v>
      </c>
      <c r="AS34" s="281">
        <v>1.839756965637207</v>
      </c>
      <c r="AT34" s="51">
        <f t="shared" si="20"/>
        <v>3141.1432361408642</v>
      </c>
      <c r="AU34" s="32">
        <f t="shared" si="21"/>
        <v>1736.5447324798206</v>
      </c>
      <c r="AV34" s="32">
        <v>33.303597609202065</v>
      </c>
      <c r="AW34" s="282">
        <v>2.6574873924255371</v>
      </c>
      <c r="AY34" s="30">
        <f t="shared" si="39"/>
        <v>1992</v>
      </c>
      <c r="AZ34" s="34" t="s">
        <v>184</v>
      </c>
      <c r="BA34" s="31">
        <f t="shared" si="22"/>
        <v>4935.9852455561586</v>
      </c>
      <c r="BB34" s="32">
        <v>4657.6499999999996</v>
      </c>
      <c r="BC34" s="32"/>
      <c r="BD34" s="32">
        <f t="shared" si="23"/>
        <v>844.95591946657783</v>
      </c>
      <c r="BE34" s="32">
        <f t="shared" si="24"/>
        <v>739.2586501020279</v>
      </c>
      <c r="BF34" s="32">
        <v>808.47</v>
      </c>
      <c r="BG34" s="32"/>
      <c r="BH34" s="32"/>
      <c r="BI34" s="32">
        <f t="shared" si="25"/>
        <v>139.35123344360611</v>
      </c>
      <c r="BJ34" s="32">
        <f t="shared" si="26"/>
        <v>151.03780323491458</v>
      </c>
      <c r="BK34" s="32">
        <v>89.34</v>
      </c>
      <c r="BL34" s="32"/>
      <c r="BM34" s="32"/>
      <c r="BN34" s="32">
        <f t="shared" si="27"/>
        <v>716.75636879427702</v>
      </c>
      <c r="BO34" s="32">
        <f t="shared" si="28"/>
        <v>737.49252074013486</v>
      </c>
      <c r="BP34" s="32">
        <v>776.16</v>
      </c>
      <c r="BQ34" s="32"/>
      <c r="BR34" s="32"/>
      <c r="BS34" s="32">
        <f t="shared" si="29"/>
        <v>43.42881774147066</v>
      </c>
      <c r="BT34" s="32">
        <f t="shared" si="30"/>
        <v>60.586918743639131</v>
      </c>
      <c r="BU34" s="32">
        <v>25.96</v>
      </c>
      <c r="BV34" s="32"/>
      <c r="BW34" s="32"/>
      <c r="BX34" s="32">
        <f t="shared" si="31"/>
        <v>305.29714209233578</v>
      </c>
      <c r="BY34" s="32">
        <f t="shared" si="32"/>
        <v>314.65488781596349</v>
      </c>
      <c r="BZ34" s="32">
        <v>335.17</v>
      </c>
      <c r="CA34" s="32"/>
      <c r="CB34" s="32"/>
      <c r="CC34" s="32">
        <f t="shared" si="33"/>
        <v>1037.7896341741314</v>
      </c>
      <c r="CD34" s="32">
        <f t="shared" si="34"/>
        <v>1058.9129794438427</v>
      </c>
      <c r="CE34" s="32">
        <v>829.19</v>
      </c>
      <c r="CF34" s="32"/>
      <c r="CG34" s="32"/>
      <c r="CH34" s="32">
        <f t="shared" si="35"/>
        <v>316.56013821483424</v>
      </c>
      <c r="CI34" s="32">
        <f t="shared" si="36"/>
        <v>317.26475482945756</v>
      </c>
      <c r="CJ34" s="32">
        <v>328.05</v>
      </c>
      <c r="CK34" s="32"/>
      <c r="CL34" s="32"/>
      <c r="CM34" s="32">
        <f t="shared" si="37"/>
        <v>1404.018044067263</v>
      </c>
      <c r="CN34" s="32">
        <f t="shared" si="38"/>
        <v>1453.7090548093429</v>
      </c>
      <c r="CO34" s="32">
        <v>1437.3300000000002</v>
      </c>
      <c r="CP34" s="32"/>
      <c r="CQ34" s="32"/>
      <c r="CR34" s="32"/>
    </row>
    <row r="35" spans="1:96" ht="16" x14ac:dyDescent="0.5">
      <c r="A35" s="11">
        <v>2021</v>
      </c>
      <c r="B35" s="51">
        <f t="shared" si="0"/>
        <v>8358.7952301368186</v>
      </c>
      <c r="C35" s="277">
        <f ca="1">D35*IF(OR(A35=1992,A35=1996,A35=2000,A35=2004,A35=2008,A35=2012,A35=2016,A35=2020),366/7,365/7)</f>
        <v>1916.42380952381</v>
      </c>
      <c r="D35" s="32">
        <f t="shared" ca="1" si="42"/>
        <v>36.753333333333337</v>
      </c>
      <c r="E35">
        <v>1.973115086555481</v>
      </c>
      <c r="F35" s="55">
        <f t="shared" si="2"/>
        <v>8083.2202301368188</v>
      </c>
      <c r="G35" s="35">
        <f t="shared" si="3"/>
        <v>1916.4844808124346</v>
      </c>
      <c r="H35" s="35">
        <v>36.754496892293297</v>
      </c>
      <c r="I35" s="32">
        <f t="shared" si="4"/>
        <v>2255.6143815176829</v>
      </c>
      <c r="J35" s="32">
        <v>43.258358001708984</v>
      </c>
      <c r="K35" s="278">
        <v>1.9448028802871704</v>
      </c>
      <c r="L35" s="54">
        <f t="shared" si="5"/>
        <v>530.23188693378154</v>
      </c>
      <c r="M35" s="277">
        <f t="shared" si="6"/>
        <v>2029.453576859974</v>
      </c>
      <c r="N35" s="32">
        <v>38.921027501424156</v>
      </c>
      <c r="O35" s="32">
        <f t="shared" si="7"/>
        <v>2343.8847214835032</v>
      </c>
      <c r="P35" s="52">
        <v>44.951213836669922</v>
      </c>
      <c r="Q35" s="281">
        <v>1.3455787897109985</v>
      </c>
      <c r="R35" s="51">
        <f t="shared" si="8"/>
        <v>221.88583162866084</v>
      </c>
      <c r="S35" s="279">
        <f>+V35</f>
        <v>275.57499999999999</v>
      </c>
      <c r="T35" s="279"/>
      <c r="U35" s="279"/>
      <c r="V35" s="279">
        <v>275.57499999999999</v>
      </c>
      <c r="W35" s="279">
        <f t="shared" si="9"/>
        <v>1951.5717181705295</v>
      </c>
      <c r="X35" s="279">
        <v>37.427402814229332</v>
      </c>
      <c r="Y35" s="282">
        <v>2.2272741794586182</v>
      </c>
      <c r="Z35" s="51">
        <f t="shared" si="10"/>
        <v>825.67825466678153</v>
      </c>
      <c r="AA35" s="32">
        <f t="shared" si="11"/>
        <v>1980.3530527296521</v>
      </c>
      <c r="AB35" s="32">
        <v>37.979373613993324</v>
      </c>
      <c r="AC35" s="52">
        <v>1.8542622327804565</v>
      </c>
      <c r="AD35" s="51">
        <f t="shared" si="12"/>
        <v>107.35116866311809</v>
      </c>
      <c r="AE35" s="32">
        <f t="shared" si="13"/>
        <v>2143.6465778804945</v>
      </c>
      <c r="AF35" s="32">
        <v>41.11103026072184</v>
      </c>
      <c r="AG35" s="281">
        <v>2.3296258449554443</v>
      </c>
      <c r="AH35" s="51">
        <f t="shared" si="14"/>
        <v>751.19017355337098</v>
      </c>
      <c r="AI35" s="32">
        <f t="shared" si="15"/>
        <v>1950.2485740752434</v>
      </c>
      <c r="AJ35" s="32">
        <v>37.402027448018394</v>
      </c>
      <c r="AK35" s="52">
        <v>1.5088193416595459</v>
      </c>
      <c r="AL35" s="51">
        <f t="shared" si="16"/>
        <v>1920.3136425798311</v>
      </c>
      <c r="AM35" s="32">
        <f t="shared" si="17"/>
        <v>1897.0413371494824</v>
      </c>
      <c r="AN35" s="32">
        <v>36.381614685058594</v>
      </c>
      <c r="AO35" s="281">
        <v>1.6709926128387451</v>
      </c>
      <c r="AP35" s="51">
        <f t="shared" si="18"/>
        <v>710.55119463639255</v>
      </c>
      <c r="AQ35" s="32">
        <f t="shared" si="19"/>
        <v>2094.0782690048204</v>
      </c>
      <c r="AR35" s="32">
        <v>40.160405158996582</v>
      </c>
      <c r="AS35" s="281">
        <v>1.90163254737854</v>
      </c>
      <c r="AT35" s="51">
        <f t="shared" si="20"/>
        <v>3209.9105051866791</v>
      </c>
      <c r="AU35" s="32">
        <f t="shared" si="21"/>
        <v>1833.5565439860013</v>
      </c>
      <c r="AV35" s="32">
        <v>35.164098103841148</v>
      </c>
      <c r="AW35" s="282">
        <v>2.6810691356658936</v>
      </c>
      <c r="AY35" s="30">
        <f t="shared" si="39"/>
        <v>1992</v>
      </c>
      <c r="AZ35" s="31" t="s">
        <v>185</v>
      </c>
      <c r="BA35" s="31">
        <f t="shared" si="22"/>
        <v>4957.5725308721394</v>
      </c>
      <c r="BB35" s="32">
        <v>4678.0200000000004</v>
      </c>
      <c r="BC35" s="32"/>
      <c r="BD35" s="32">
        <f t="shared" si="23"/>
        <v>845.87563350560276</v>
      </c>
      <c r="BE35" s="32">
        <f t="shared" si="24"/>
        <v>740.06331522514915</v>
      </c>
      <c r="BF35" s="32">
        <v>809.35</v>
      </c>
      <c r="BG35" s="32"/>
      <c r="BH35" s="32"/>
      <c r="BI35" s="32">
        <f t="shared" si="25"/>
        <v>140.67705108886091</v>
      </c>
      <c r="BJ35" s="32">
        <f t="shared" si="26"/>
        <v>152.47480942194923</v>
      </c>
      <c r="BK35" s="32">
        <v>90.19</v>
      </c>
      <c r="BL35" s="32"/>
      <c r="BM35" s="32"/>
      <c r="BN35" s="32">
        <f t="shared" si="27"/>
        <v>724.28260617532396</v>
      </c>
      <c r="BO35" s="32">
        <f t="shared" si="28"/>
        <v>745.23649626584108</v>
      </c>
      <c r="BP35" s="32">
        <v>784.31</v>
      </c>
      <c r="BQ35" s="32"/>
      <c r="BR35" s="32"/>
      <c r="BS35" s="32">
        <f t="shared" si="29"/>
        <v>41.555155342763143</v>
      </c>
      <c r="BT35" s="32">
        <f t="shared" si="30"/>
        <v>57.972999290908938</v>
      </c>
      <c r="BU35" s="32">
        <v>24.84</v>
      </c>
      <c r="BV35" s="32"/>
      <c r="BW35" s="32"/>
      <c r="BX35" s="32">
        <f t="shared" si="31"/>
        <v>305.00566288635218</v>
      </c>
      <c r="BY35" s="32">
        <f t="shared" si="32"/>
        <v>314.35447440157344</v>
      </c>
      <c r="BZ35" s="32">
        <v>334.85</v>
      </c>
      <c r="CA35" s="32"/>
      <c r="CB35" s="32"/>
      <c r="CC35" s="32">
        <f t="shared" si="33"/>
        <v>1032.2326617362903</v>
      </c>
      <c r="CD35" s="32">
        <f t="shared" si="34"/>
        <v>1053.2428994516447</v>
      </c>
      <c r="CE35" s="32">
        <v>824.75</v>
      </c>
      <c r="CF35" s="32"/>
      <c r="CG35" s="32"/>
      <c r="CH35" s="32">
        <f t="shared" si="35"/>
        <v>322.91932526203976</v>
      </c>
      <c r="CI35" s="32">
        <f t="shared" si="36"/>
        <v>323.63809649788038</v>
      </c>
      <c r="CJ35" s="32">
        <v>334.64</v>
      </c>
      <c r="CK35" s="32"/>
      <c r="CL35" s="32"/>
      <c r="CM35" s="32">
        <f t="shared" si="37"/>
        <v>1418.7583140713502</v>
      </c>
      <c r="CN35" s="32">
        <f t="shared" si="38"/>
        <v>1468.9710124927367</v>
      </c>
      <c r="CO35" s="32">
        <v>1452.4199999999998</v>
      </c>
      <c r="CP35" s="32"/>
      <c r="CQ35" s="32"/>
      <c r="CR35" s="32"/>
    </row>
    <row r="36" spans="1:96" ht="16" x14ac:dyDescent="0.5">
      <c r="A36" s="11">
        <v>2022</v>
      </c>
      <c r="B36" s="51">
        <f t="shared" si="0"/>
        <v>8904.4128443515328</v>
      </c>
      <c r="C36" s="277">
        <f ca="1">D36*IF(OR(A36=1992,A36=1996,A36=2000,A36=2004,A36=2008,A36=2012,A36=2016,A36=2020),366/7,365/7)</f>
        <v>1965.4815476190474</v>
      </c>
      <c r="D36" s="32">
        <f t="shared" ca="1" si="42"/>
        <v>37.694166666666661</v>
      </c>
      <c r="E36">
        <v>1.9794892072677612</v>
      </c>
      <c r="F36" s="55">
        <f t="shared" si="2"/>
        <v>8593.1216643515327</v>
      </c>
      <c r="G36" s="35">
        <f t="shared" si="3"/>
        <v>1965.4380607604965</v>
      </c>
      <c r="H36" s="35">
        <v>37.693332672119141</v>
      </c>
      <c r="I36" s="32">
        <f t="shared" si="4"/>
        <v>2271.2623705182759</v>
      </c>
      <c r="J36" s="32">
        <v>43.558456420898438</v>
      </c>
      <c r="K36" s="52">
        <v>1.9503816366195679</v>
      </c>
      <c r="L36" s="54">
        <f t="shared" si="5"/>
        <v>543.44814855566494</v>
      </c>
      <c r="M36" s="277">
        <f t="shared" si="6"/>
        <v>2012.6390516190302</v>
      </c>
      <c r="N36" s="32">
        <v>38.598557154337563</v>
      </c>
      <c r="O36" s="32">
        <f t="shared" si="7"/>
        <v>2363.1930378505162</v>
      </c>
      <c r="P36" s="52">
        <v>45.321510314941406</v>
      </c>
      <c r="Q36" s="281">
        <v>1.3484758138656616</v>
      </c>
      <c r="R36" s="51">
        <f t="shared" si="8"/>
        <v>270.88247838783917</v>
      </c>
      <c r="S36" s="279">
        <f t="shared" si="41"/>
        <v>311.29118</v>
      </c>
      <c r="T36" s="279"/>
      <c r="V36" s="279">
        <v>311.29118</v>
      </c>
      <c r="W36" s="279">
        <f t="shared" si="9"/>
        <v>1985.9867252622332</v>
      </c>
      <c r="X36" s="279">
        <v>38.087416648864746</v>
      </c>
      <c r="Y36" s="282">
        <v>2.2239067554473877</v>
      </c>
      <c r="Z36" s="51">
        <f t="shared" si="10"/>
        <v>874.05822510907331</v>
      </c>
      <c r="AA36" s="32">
        <f t="shared" si="11"/>
        <v>2011.7991408847629</v>
      </c>
      <c r="AB36" s="32">
        <v>38.582449277242027</v>
      </c>
      <c r="AC36" s="281">
        <v>1.8919326066970825</v>
      </c>
      <c r="AD36" s="51">
        <f t="shared" si="12"/>
        <v>103.13403732761509</v>
      </c>
      <c r="AE36" s="32">
        <f t="shared" si="13"/>
        <v>2137.7586662201638</v>
      </c>
      <c r="AF36" s="32">
        <v>40.998111406962074</v>
      </c>
      <c r="AG36" s="281">
        <v>2.4077489376068115</v>
      </c>
      <c r="AH36" s="51">
        <f t="shared" si="14"/>
        <v>769.5952488075726</v>
      </c>
      <c r="AI36" s="32">
        <f t="shared" si="15"/>
        <v>2025.0666672842829</v>
      </c>
      <c r="AJ36" s="32">
        <v>38.836894989013672</v>
      </c>
      <c r="AK36" s="281">
        <v>1.5061516761779785</v>
      </c>
      <c r="AL36" s="51">
        <f t="shared" si="16"/>
        <v>2082.8787392384033</v>
      </c>
      <c r="AM36" s="32">
        <f t="shared" si="17"/>
        <v>2003.856480462209</v>
      </c>
      <c r="AN36" s="32">
        <v>38.430124282836914</v>
      </c>
      <c r="AO36" s="281">
        <v>1.6847755908966064</v>
      </c>
      <c r="AP36" s="51">
        <f t="shared" si="18"/>
        <v>751.94118053591922</v>
      </c>
      <c r="AQ36" s="32">
        <f t="shared" si="19"/>
        <v>2138.8410472869855</v>
      </c>
      <c r="AR36" s="32">
        <v>41.018869400024414</v>
      </c>
      <c r="AS36" s="281">
        <v>1.9704327583312988</v>
      </c>
      <c r="AT36" s="51">
        <f t="shared" si="20"/>
        <v>3447.4469595017545</v>
      </c>
      <c r="AU36" s="32">
        <f t="shared" si="21"/>
        <v>1862.7448136465875</v>
      </c>
      <c r="AV36" s="32">
        <v>35.723873138427734</v>
      </c>
      <c r="AW36" s="282">
        <v>2.703899621963501</v>
      </c>
      <c r="AY36" s="30">
        <f t="shared" si="39"/>
        <v>1992</v>
      </c>
      <c r="AZ36" s="31" t="s">
        <v>186</v>
      </c>
      <c r="BA36" s="31">
        <f t="shared" si="22"/>
        <v>5008.0594367363183</v>
      </c>
      <c r="BB36" s="32">
        <v>4725.66</v>
      </c>
      <c r="BC36" s="32"/>
      <c r="BD36" s="32">
        <f t="shared" si="23"/>
        <v>853.67230024551964</v>
      </c>
      <c r="BE36" s="32">
        <f t="shared" si="24"/>
        <v>746.88468092797189</v>
      </c>
      <c r="BF36" s="32">
        <v>816.81</v>
      </c>
      <c r="BG36" s="32"/>
      <c r="BH36" s="32"/>
      <c r="BI36" s="32">
        <f t="shared" si="25"/>
        <v>139.05487420525503</v>
      </c>
      <c r="BJ36" s="32">
        <f t="shared" si="26"/>
        <v>150.71659008722446</v>
      </c>
      <c r="BK36" s="32">
        <v>89.15</v>
      </c>
      <c r="BL36" s="32"/>
      <c r="BM36" s="32"/>
      <c r="BN36" s="32">
        <f t="shared" si="27"/>
        <v>733.7296501517792</v>
      </c>
      <c r="BO36" s="32">
        <f t="shared" si="28"/>
        <v>754.95684836743305</v>
      </c>
      <c r="BP36" s="32">
        <v>794.54</v>
      </c>
      <c r="BQ36" s="32"/>
      <c r="BR36" s="32"/>
      <c r="BS36" s="32">
        <f t="shared" si="29"/>
        <v>39.798596843974842</v>
      </c>
      <c r="BT36" s="32">
        <f t="shared" si="30"/>
        <v>55.522449803974375</v>
      </c>
      <c r="BU36" s="32">
        <v>23.79</v>
      </c>
      <c r="BV36" s="32"/>
      <c r="BW36" s="32"/>
      <c r="BX36" s="32">
        <f t="shared" si="31"/>
        <v>310.72594230378166</v>
      </c>
      <c r="BY36" s="32">
        <f t="shared" si="32"/>
        <v>320.25008765897792</v>
      </c>
      <c r="BZ36" s="32">
        <v>341.13</v>
      </c>
      <c r="CA36" s="32"/>
      <c r="CB36" s="32"/>
      <c r="CC36" s="32">
        <f t="shared" si="33"/>
        <v>1024.598082486104</v>
      </c>
      <c r="CD36" s="32">
        <f t="shared" si="34"/>
        <v>1045.4529246875886</v>
      </c>
      <c r="CE36" s="32">
        <v>818.65</v>
      </c>
      <c r="CF36" s="32"/>
      <c r="CG36" s="32"/>
      <c r="CH36" s="32">
        <f t="shared" si="35"/>
        <v>320.58408510206442</v>
      </c>
      <c r="CI36" s="32">
        <f t="shared" si="36"/>
        <v>321.29765843451418</v>
      </c>
      <c r="CJ36" s="32">
        <v>332.22</v>
      </c>
      <c r="CK36" s="32"/>
      <c r="CL36" s="32"/>
      <c r="CM36" s="32">
        <f t="shared" si="37"/>
        <v>1423.1442525947666</v>
      </c>
      <c r="CN36" s="32">
        <f t="shared" si="38"/>
        <v>1473.5121781652645</v>
      </c>
      <c r="CO36" s="32">
        <v>1456.91</v>
      </c>
      <c r="CP36" s="32"/>
      <c r="CQ36" s="32"/>
      <c r="CR36" s="32"/>
    </row>
    <row r="37" spans="1:96" ht="16.5" thickBot="1" x14ac:dyDescent="0.55000000000000004">
      <c r="A37" s="11">
        <v>2023</v>
      </c>
      <c r="B37" s="283">
        <f t="shared" si="0"/>
        <v>9112.8187896517938</v>
      </c>
      <c r="C37" s="284">
        <f>D37*IF(OR(A37=1992,A37=1996,A37=2000,A37=2004,A37=2008,A37=2012,A37=2016,A37=2020),366/7,365/7)</f>
        <v>1952.9374181621411</v>
      </c>
      <c r="D37" s="42">
        <f>+AVERAGEIF($AY$4:$AY$411,A37,$CR$4:$CR$411)</f>
        <v>37.453594320917773</v>
      </c>
      <c r="E37" s="5">
        <v>1.9854568243026733</v>
      </c>
      <c r="F37" s="285">
        <f t="shared" si="2"/>
        <v>8794.4457679620373</v>
      </c>
      <c r="G37" s="43">
        <f t="shared" si="3"/>
        <v>1954.2229956672288</v>
      </c>
      <c r="H37" s="43">
        <v>37.478249231974281</v>
      </c>
      <c r="I37" s="42">
        <f t="shared" si="4"/>
        <v>2288.6663300650462</v>
      </c>
      <c r="J37" s="42">
        <v>43.892230987548828</v>
      </c>
      <c r="K37" s="286">
        <v>1.9555689096450806</v>
      </c>
      <c r="L37" s="287">
        <f t="shared" si="5"/>
        <v>546.12786729938091</v>
      </c>
      <c r="M37" s="284">
        <f t="shared" si="6"/>
        <v>1990.1469943636939</v>
      </c>
      <c r="N37" s="42">
        <v>38.167202631632485</v>
      </c>
      <c r="O37" s="42"/>
      <c r="P37" s="5"/>
      <c r="Q37" s="5"/>
      <c r="R37" s="283">
        <f t="shared" si="8"/>
        <v>277.04502635489615</v>
      </c>
      <c r="S37" s="288">
        <f t="shared" si="41"/>
        <v>318.37302168975725</v>
      </c>
      <c r="T37" s="5"/>
      <c r="U37" s="5"/>
      <c r="V37" s="288">
        <f>+V36*R37/R36</f>
        <v>318.37302168975725</v>
      </c>
      <c r="W37" s="288">
        <f t="shared" si="9"/>
        <v>2001.5905398414247</v>
      </c>
      <c r="X37" s="288">
        <v>38.386667887369789</v>
      </c>
      <c r="Y37" s="289">
        <v>2.2239067554473877</v>
      </c>
      <c r="Z37" s="283">
        <f t="shared" si="10"/>
        <v>888.54765080439893</v>
      </c>
      <c r="AA37" s="42">
        <f t="shared" si="11"/>
        <v>2031.932482946487</v>
      </c>
      <c r="AB37" s="42">
        <v>38.968568166097008</v>
      </c>
      <c r="AC37" s="290">
        <v>1.8919326066970825</v>
      </c>
      <c r="AD37" s="283">
        <f t="shared" si="12"/>
        <v>113.98185861246661</v>
      </c>
      <c r="AE37" s="42">
        <f t="shared" si="13"/>
        <v>2098.1655384245355</v>
      </c>
      <c r="AF37" s="42">
        <v>40.238791147867836</v>
      </c>
      <c r="AG37" s="290">
        <v>2.4077489376068115</v>
      </c>
      <c r="AH37" s="283">
        <f t="shared" si="14"/>
        <v>722.76586330486828</v>
      </c>
      <c r="AI37" s="42">
        <f t="shared" si="15"/>
        <v>2014.3332277025479</v>
      </c>
      <c r="AJ37" s="42">
        <v>38.631048202514648</v>
      </c>
      <c r="AK37" s="290">
        <v>1.5061516761779785</v>
      </c>
      <c r="AL37" s="283">
        <f t="shared" si="16"/>
        <v>2144.9718867377655</v>
      </c>
      <c r="AM37" s="42">
        <f t="shared" si="17"/>
        <v>2008.6220468793581</v>
      </c>
      <c r="AN37" s="42">
        <v>38.521518707275391</v>
      </c>
      <c r="AO37" s="290">
        <v>1.6847755908966064</v>
      </c>
      <c r="AP37" s="283">
        <f t="shared" si="18"/>
        <v>766.43939746709805</v>
      </c>
      <c r="AQ37" s="42">
        <f t="shared" si="19"/>
        <v>2127.5663094293486</v>
      </c>
      <c r="AR37" s="42">
        <v>40.802641550699867</v>
      </c>
      <c r="AS37" s="290">
        <v>1.9704327583312988</v>
      </c>
      <c r="AT37" s="283">
        <f t="shared" si="20"/>
        <v>3583.9368606446246</v>
      </c>
      <c r="AU37" s="42">
        <f t="shared" si="21"/>
        <v>1835.9907618023085</v>
      </c>
      <c r="AV37" s="42">
        <v>35.210781733194985</v>
      </c>
      <c r="AW37" s="289">
        <v>2.703899621963501</v>
      </c>
      <c r="AY37" s="30">
        <f t="shared" si="39"/>
        <v>1992</v>
      </c>
      <c r="AZ37" s="31" t="s">
        <v>187</v>
      </c>
      <c r="BA37" s="31">
        <f t="shared" si="22"/>
        <v>5072.5351578273494</v>
      </c>
      <c r="BB37" s="32">
        <v>4786.5</v>
      </c>
      <c r="BC37" s="32"/>
      <c r="BD37" s="32">
        <f t="shared" si="23"/>
        <v>879.83189387824382</v>
      </c>
      <c r="BE37" s="32">
        <f t="shared" si="24"/>
        <v>769.77191732765743</v>
      </c>
      <c r="BF37" s="32">
        <v>841.84</v>
      </c>
      <c r="BG37" s="32"/>
      <c r="BH37" s="32"/>
      <c r="BI37" s="32">
        <f t="shared" si="25"/>
        <v>132.05143746737957</v>
      </c>
      <c r="BJ37" s="32">
        <f t="shared" si="26"/>
        <v>143.12581622865306</v>
      </c>
      <c r="BK37" s="32">
        <v>84.66</v>
      </c>
      <c r="BL37" s="32"/>
      <c r="BM37" s="32"/>
      <c r="BN37" s="32">
        <f t="shared" si="27"/>
        <v>742.42868771367625</v>
      </c>
      <c r="BO37" s="32">
        <f t="shared" si="28"/>
        <v>763.90755382168481</v>
      </c>
      <c r="BP37" s="32">
        <v>803.96</v>
      </c>
      <c r="BQ37" s="32"/>
      <c r="BR37" s="32"/>
      <c r="BS37" s="32">
        <f t="shared" si="29"/>
        <v>43.211339070192103</v>
      </c>
      <c r="BT37" s="32">
        <f t="shared" si="30"/>
        <v>60.283517378590091</v>
      </c>
      <c r="BU37" s="32">
        <v>25.83</v>
      </c>
      <c r="BV37" s="32"/>
      <c r="BW37" s="32"/>
      <c r="BX37" s="32">
        <f t="shared" si="31"/>
        <v>313.79558269179728</v>
      </c>
      <c r="BY37" s="32">
        <f t="shared" si="32"/>
        <v>323.41381642927297</v>
      </c>
      <c r="BZ37" s="32">
        <v>344.5</v>
      </c>
      <c r="CA37" s="32"/>
      <c r="CB37" s="32"/>
      <c r="CC37" s="32">
        <f t="shared" si="33"/>
        <v>1023.046135228689</v>
      </c>
      <c r="CD37" s="32">
        <f t="shared" si="34"/>
        <v>1043.8693888339119</v>
      </c>
      <c r="CE37" s="32">
        <v>817.41</v>
      </c>
      <c r="CF37" s="32"/>
      <c r="CG37" s="32"/>
      <c r="CH37" s="32">
        <f t="shared" si="35"/>
        <v>322.9868735311299</v>
      </c>
      <c r="CI37" s="32">
        <f t="shared" si="36"/>
        <v>323.70579511954799</v>
      </c>
      <c r="CJ37" s="32">
        <v>334.71</v>
      </c>
      <c r="CK37" s="32"/>
      <c r="CL37" s="32"/>
      <c r="CM37" s="32">
        <f t="shared" si="37"/>
        <v>1433.840472379045</v>
      </c>
      <c r="CN37" s="32">
        <f t="shared" si="38"/>
        <v>1484.5869585915843</v>
      </c>
      <c r="CO37" s="32">
        <v>1467.8600000000001</v>
      </c>
      <c r="CP37" s="32"/>
      <c r="CQ37" s="32"/>
      <c r="CR37" s="32"/>
    </row>
    <row r="38" spans="1:96" ht="16" x14ac:dyDescent="0.5">
      <c r="AY38" s="30">
        <f t="shared" si="39"/>
        <v>1992</v>
      </c>
      <c r="AZ38" s="31" t="s">
        <v>188</v>
      </c>
      <c r="BA38" s="31">
        <f t="shared" si="22"/>
        <v>5168.8990190832228</v>
      </c>
      <c r="BB38" s="32">
        <v>4877.43</v>
      </c>
      <c r="BC38" s="32"/>
      <c r="BD38" s="32">
        <f t="shared" si="23"/>
        <v>915.93066990997738</v>
      </c>
      <c r="BE38" s="32">
        <f t="shared" si="24"/>
        <v>801.35502341016399</v>
      </c>
      <c r="BF38" s="32">
        <v>876.38</v>
      </c>
      <c r="BG38" s="32"/>
      <c r="BH38" s="32"/>
      <c r="BI38" s="32">
        <f t="shared" si="25"/>
        <v>127.29409179911231</v>
      </c>
      <c r="BJ38" s="32">
        <f t="shared" si="26"/>
        <v>137.96949991046984</v>
      </c>
      <c r="BK38" s="32">
        <v>81.61</v>
      </c>
      <c r="BL38" s="32"/>
      <c r="BM38" s="32"/>
      <c r="BN38" s="32">
        <f t="shared" si="27"/>
        <v>745.29142831260219</v>
      </c>
      <c r="BO38" s="32">
        <f t="shared" si="28"/>
        <v>766.85311506459141</v>
      </c>
      <c r="BP38" s="32">
        <v>807.06</v>
      </c>
      <c r="BQ38" s="32"/>
      <c r="BR38" s="32"/>
      <c r="BS38" s="32">
        <f t="shared" si="29"/>
        <v>42.960402141793779</v>
      </c>
      <c r="BT38" s="32">
        <f t="shared" si="30"/>
        <v>59.933438880456578</v>
      </c>
      <c r="BU38" s="32">
        <v>25.68</v>
      </c>
      <c r="BV38" s="32"/>
      <c r="BW38" s="32"/>
      <c r="BX38" s="32">
        <f t="shared" si="31"/>
        <v>325.06307574810359</v>
      </c>
      <c r="BY38" s="32">
        <f t="shared" si="32"/>
        <v>335.02667247928781</v>
      </c>
      <c r="BZ38" s="32">
        <v>356.87</v>
      </c>
      <c r="CA38" s="32"/>
      <c r="CB38" s="32"/>
      <c r="CC38" s="32">
        <f t="shared" si="33"/>
        <v>1038.390387951195</v>
      </c>
      <c r="CD38" s="32">
        <f t="shared" si="34"/>
        <v>1059.5259610646208</v>
      </c>
      <c r="CE38" s="32">
        <v>829.67</v>
      </c>
      <c r="CF38" s="32"/>
      <c r="CG38" s="32"/>
      <c r="CH38" s="32">
        <f t="shared" si="35"/>
        <v>321.80960369841512</v>
      </c>
      <c r="CI38" s="32">
        <f t="shared" si="36"/>
        <v>322.52590485619811</v>
      </c>
      <c r="CJ38" s="32">
        <v>333.49</v>
      </c>
      <c r="CK38" s="32"/>
      <c r="CL38" s="32"/>
      <c r="CM38" s="32">
        <f t="shared" si="37"/>
        <v>1437.2495871778694</v>
      </c>
      <c r="CN38" s="32">
        <f t="shared" si="38"/>
        <v>1488.1167287913884</v>
      </c>
      <c r="CO38" s="32">
        <v>1471.35</v>
      </c>
      <c r="CP38" s="32"/>
      <c r="CQ38" s="32"/>
      <c r="CR38" s="32"/>
    </row>
    <row r="39" spans="1:96" ht="16" x14ac:dyDescent="0.5">
      <c r="AY39" s="30">
        <f t="shared" si="39"/>
        <v>1992</v>
      </c>
      <c r="AZ39" s="31" t="s">
        <v>189</v>
      </c>
      <c r="BA39" s="31">
        <f t="shared" si="22"/>
        <v>5214.4262540942464</v>
      </c>
      <c r="BB39" s="32">
        <v>4920.3900000000003</v>
      </c>
      <c r="BC39" s="32"/>
      <c r="BD39" s="32">
        <f t="shared" si="23"/>
        <v>942.37244853194773</v>
      </c>
      <c r="BE39" s="32">
        <f t="shared" si="24"/>
        <v>824.48914569989802</v>
      </c>
      <c r="BF39" s="32">
        <v>901.68</v>
      </c>
      <c r="BG39" s="32"/>
      <c r="BH39" s="32"/>
      <c r="BI39" s="32">
        <f t="shared" si="25"/>
        <v>128.18316951416554</v>
      </c>
      <c r="BJ39" s="32">
        <f t="shared" si="26"/>
        <v>138.93313935354018</v>
      </c>
      <c r="BK39" s="32">
        <v>82.18</v>
      </c>
      <c r="BL39" s="32"/>
      <c r="BM39" s="32"/>
      <c r="BN39" s="32">
        <f t="shared" si="27"/>
        <v>764.85964550332415</v>
      </c>
      <c r="BO39" s="32">
        <f t="shared" si="28"/>
        <v>786.98745143142742</v>
      </c>
      <c r="BP39" s="32">
        <v>828.25</v>
      </c>
      <c r="BQ39" s="32"/>
      <c r="BR39" s="32"/>
      <c r="BS39" s="32">
        <f t="shared" si="29"/>
        <v>41.187114514445597</v>
      </c>
      <c r="BT39" s="32">
        <f t="shared" si="30"/>
        <v>57.459550826979793</v>
      </c>
      <c r="BU39" s="32">
        <v>24.62</v>
      </c>
      <c r="BV39" s="32"/>
      <c r="BW39" s="32"/>
      <c r="BX39" s="32">
        <f t="shared" si="31"/>
        <v>320.41762590273879</v>
      </c>
      <c r="BY39" s="32">
        <f t="shared" si="32"/>
        <v>330.23883368744657</v>
      </c>
      <c r="BZ39" s="32">
        <v>351.77</v>
      </c>
      <c r="CA39" s="32"/>
      <c r="CB39" s="32"/>
      <c r="CC39" s="32">
        <f t="shared" si="33"/>
        <v>1075.4368708701331</v>
      </c>
      <c r="CD39" s="32">
        <f t="shared" si="34"/>
        <v>1097.3264943459408</v>
      </c>
      <c r="CE39" s="32">
        <v>859.27</v>
      </c>
      <c r="CF39" s="32"/>
      <c r="CG39" s="32"/>
      <c r="CH39" s="32">
        <f t="shared" si="35"/>
        <v>330.98651854195441</v>
      </c>
      <c r="CI39" s="32">
        <f t="shared" si="36"/>
        <v>331.72324617132733</v>
      </c>
      <c r="CJ39" s="32">
        <v>343</v>
      </c>
      <c r="CK39" s="32"/>
      <c r="CL39" s="32"/>
      <c r="CM39" s="32">
        <f t="shared" si="37"/>
        <v>1450.202269765954</v>
      </c>
      <c r="CN39" s="32">
        <f t="shared" si="38"/>
        <v>1501.5278327596989</v>
      </c>
      <c r="CO39" s="32">
        <v>1484.61</v>
      </c>
      <c r="CP39" s="32"/>
      <c r="CQ39" s="32"/>
      <c r="CR39" s="32"/>
    </row>
    <row r="40" spans="1:96" ht="16" x14ac:dyDescent="0.5">
      <c r="AY40" s="30">
        <f t="shared" si="39"/>
        <v>1993</v>
      </c>
      <c r="AZ40" s="31" t="s">
        <v>178</v>
      </c>
      <c r="BA40" s="31">
        <f t="shared" si="22"/>
        <v>5246.4627604811931</v>
      </c>
      <c r="BB40" s="32">
        <v>4950.62</v>
      </c>
      <c r="BC40" s="32"/>
      <c r="BD40" s="32">
        <f t="shared" si="23"/>
        <v>949.8451250990264</v>
      </c>
      <c r="BE40" s="32">
        <f t="shared" si="24"/>
        <v>831.02704982525768</v>
      </c>
      <c r="BF40" s="32">
        <v>908.83</v>
      </c>
      <c r="BG40" s="32"/>
      <c r="BH40" s="32"/>
      <c r="BI40" s="32">
        <f t="shared" si="25"/>
        <v>130.36686916517345</v>
      </c>
      <c r="BJ40" s="32">
        <f t="shared" si="26"/>
        <v>141.29997307336197</v>
      </c>
      <c r="BK40" s="32">
        <v>83.58</v>
      </c>
      <c r="BL40" s="32"/>
      <c r="BM40" s="32"/>
      <c r="BN40" s="32">
        <f t="shared" si="27"/>
        <v>763.65914138119388</v>
      </c>
      <c r="BO40" s="32">
        <f t="shared" si="28"/>
        <v>785.75221607149899</v>
      </c>
      <c r="BP40" s="32">
        <v>826.95</v>
      </c>
      <c r="BQ40" s="32"/>
      <c r="BR40" s="32"/>
      <c r="BS40" s="32">
        <f t="shared" si="29"/>
        <v>44.666773254902409</v>
      </c>
      <c r="BT40" s="32">
        <f t="shared" si="30"/>
        <v>62.313972667764432</v>
      </c>
      <c r="BU40" s="32">
        <v>26.7</v>
      </c>
      <c r="BV40" s="32"/>
      <c r="BW40" s="32"/>
      <c r="BX40" s="32">
        <f t="shared" si="31"/>
        <v>326.2198838468513</v>
      </c>
      <c r="BY40" s="32">
        <f t="shared" si="32"/>
        <v>336.21893821764826</v>
      </c>
      <c r="BZ40" s="32">
        <v>358.14</v>
      </c>
      <c r="CA40" s="32"/>
      <c r="CB40" s="32"/>
      <c r="CC40" s="32">
        <f t="shared" si="33"/>
        <v>1094.3606148476447</v>
      </c>
      <c r="CD40" s="32">
        <f t="shared" si="34"/>
        <v>1116.635415400453</v>
      </c>
      <c r="CE40" s="32">
        <v>874.39</v>
      </c>
      <c r="CF40" s="32"/>
      <c r="CG40" s="32"/>
      <c r="CH40" s="32">
        <f t="shared" si="35"/>
        <v>339.91253981458732</v>
      </c>
      <c r="CI40" s="32">
        <f t="shared" si="36"/>
        <v>340.66913546311969</v>
      </c>
      <c r="CJ40" s="32">
        <v>352.25</v>
      </c>
      <c r="CK40" s="32"/>
      <c r="CL40" s="32"/>
      <c r="CM40" s="32">
        <f t="shared" si="37"/>
        <v>1452.6345608401873</v>
      </c>
      <c r="CN40" s="32">
        <f t="shared" si="38"/>
        <v>1504.0462074867801</v>
      </c>
      <c r="CO40" s="32">
        <v>1487.1</v>
      </c>
      <c r="CP40" s="32"/>
      <c r="CQ40" s="32"/>
      <c r="CR40" s="32"/>
    </row>
    <row r="41" spans="1:96" ht="16" x14ac:dyDescent="0.5">
      <c r="AY41" s="30">
        <f t="shared" si="39"/>
        <v>1993</v>
      </c>
      <c r="AZ41" s="31" t="s">
        <v>179</v>
      </c>
      <c r="BA41" s="31">
        <f t="shared" si="22"/>
        <v>5247.5225192104999</v>
      </c>
      <c r="BB41" s="32">
        <v>4951.62</v>
      </c>
      <c r="BC41" s="32"/>
      <c r="BD41" s="32">
        <f t="shared" si="23"/>
        <v>947.43087574658557</v>
      </c>
      <c r="BE41" s="32">
        <f t="shared" si="24"/>
        <v>828.91480387706451</v>
      </c>
      <c r="BF41" s="32">
        <v>906.52</v>
      </c>
      <c r="BG41" s="32"/>
      <c r="BH41" s="32"/>
      <c r="BI41" s="32">
        <f t="shared" si="25"/>
        <v>131.66149110112815</v>
      </c>
      <c r="BJ41" s="32">
        <f t="shared" si="26"/>
        <v>142.70316735011346</v>
      </c>
      <c r="BK41" s="32">
        <v>84.41</v>
      </c>
      <c r="BL41" s="32"/>
      <c r="BM41" s="32"/>
      <c r="BN41" s="32">
        <f t="shared" si="27"/>
        <v>767.24218445339784</v>
      </c>
      <c r="BO41" s="32">
        <f t="shared" si="28"/>
        <v>789.43891853036268</v>
      </c>
      <c r="BP41" s="32">
        <v>830.83</v>
      </c>
      <c r="BQ41" s="32"/>
      <c r="BR41" s="32"/>
      <c r="BS41" s="32">
        <f t="shared" si="29"/>
        <v>49.702240951428863</v>
      </c>
      <c r="BT41" s="32">
        <f t="shared" si="30"/>
        <v>69.338881196976843</v>
      </c>
      <c r="BU41" s="32">
        <v>29.71</v>
      </c>
      <c r="BV41" s="32"/>
      <c r="BW41" s="32"/>
      <c r="BX41" s="32">
        <f t="shared" si="31"/>
        <v>333.98962643135354</v>
      </c>
      <c r="BY41" s="32">
        <f t="shared" si="32"/>
        <v>344.22683329498267</v>
      </c>
      <c r="BZ41" s="32">
        <v>366.67</v>
      </c>
      <c r="CA41" s="32"/>
      <c r="CB41" s="32"/>
      <c r="CC41" s="32">
        <f t="shared" si="33"/>
        <v>1116.7887558580289</v>
      </c>
      <c r="CD41" s="32">
        <f t="shared" si="34"/>
        <v>1139.5200625761711</v>
      </c>
      <c r="CE41" s="32">
        <v>892.31</v>
      </c>
      <c r="CF41" s="32"/>
      <c r="CG41" s="32"/>
      <c r="CH41" s="32">
        <f t="shared" si="35"/>
        <v>347.86393606177597</v>
      </c>
      <c r="CI41" s="32">
        <f t="shared" si="36"/>
        <v>348.63823035656497</v>
      </c>
      <c r="CJ41" s="32">
        <v>360.49</v>
      </c>
      <c r="CK41" s="32"/>
      <c r="CL41" s="32"/>
      <c r="CM41" s="32">
        <f t="shared" si="37"/>
        <v>1443.0714565764354</v>
      </c>
      <c r="CN41" s="32">
        <f t="shared" si="38"/>
        <v>1494.1446458088192</v>
      </c>
      <c r="CO41" s="32">
        <v>1477.31</v>
      </c>
      <c r="CP41" s="32"/>
      <c r="CQ41" s="32"/>
      <c r="CR41" s="32"/>
    </row>
    <row r="42" spans="1:96" ht="16" x14ac:dyDescent="0.5">
      <c r="AY42" s="30">
        <f t="shared" si="39"/>
        <v>1993</v>
      </c>
      <c r="AZ42" s="31" t="s">
        <v>180</v>
      </c>
      <c r="BA42" s="31">
        <f t="shared" si="22"/>
        <v>5248.7518393364953</v>
      </c>
      <c r="BB42" s="32">
        <v>4952.78</v>
      </c>
      <c r="BC42" s="32"/>
      <c r="BD42" s="32">
        <f t="shared" si="23"/>
        <v>940.06271213848709</v>
      </c>
      <c r="BE42" s="32">
        <f t="shared" si="24"/>
        <v>822.46833897024146</v>
      </c>
      <c r="BF42" s="32">
        <v>899.47</v>
      </c>
      <c r="BG42" s="32"/>
      <c r="BH42" s="32"/>
      <c r="BI42" s="32">
        <f t="shared" si="25"/>
        <v>130.11730349077257</v>
      </c>
      <c r="BJ42" s="32">
        <f t="shared" si="26"/>
        <v>141.02947779109664</v>
      </c>
      <c r="BK42" s="32">
        <v>83.42</v>
      </c>
      <c r="BL42" s="32"/>
      <c r="BM42" s="32"/>
      <c r="BN42" s="32">
        <f t="shared" si="27"/>
        <v>766.17096539057388</v>
      </c>
      <c r="BO42" s="32">
        <f t="shared" si="28"/>
        <v>788.33670851688782</v>
      </c>
      <c r="BP42" s="32">
        <v>829.67</v>
      </c>
      <c r="BQ42" s="32"/>
      <c r="BR42" s="32"/>
      <c r="BS42" s="32">
        <f t="shared" si="29"/>
        <v>53.064795791966453</v>
      </c>
      <c r="BT42" s="32">
        <f t="shared" si="30"/>
        <v>74.029933071965843</v>
      </c>
      <c r="BU42" s="32">
        <v>31.72</v>
      </c>
      <c r="BV42" s="32"/>
      <c r="BW42" s="32"/>
      <c r="BX42" s="32">
        <f t="shared" si="31"/>
        <v>350.35800559237413</v>
      </c>
      <c r="BY42" s="32">
        <f t="shared" si="32"/>
        <v>361.0969240968231</v>
      </c>
      <c r="BZ42" s="32">
        <v>384.64</v>
      </c>
      <c r="CA42" s="32"/>
      <c r="CB42" s="32"/>
      <c r="CC42" s="32">
        <f t="shared" si="33"/>
        <v>1115.2493243043027</v>
      </c>
      <c r="CD42" s="32">
        <f t="shared" si="34"/>
        <v>1137.9492971729271</v>
      </c>
      <c r="CE42" s="32">
        <v>891.08</v>
      </c>
      <c r="CF42" s="32"/>
      <c r="CG42" s="32"/>
      <c r="CH42" s="32">
        <f t="shared" si="35"/>
        <v>349.93863289811765</v>
      </c>
      <c r="CI42" s="32">
        <f t="shared" si="36"/>
        <v>350.71754516492751</v>
      </c>
      <c r="CJ42" s="32">
        <v>362.64</v>
      </c>
      <c r="CK42" s="32"/>
      <c r="CL42" s="32"/>
      <c r="CM42" s="32">
        <f t="shared" si="37"/>
        <v>1432.3263956059277</v>
      </c>
      <c r="CN42" s="32">
        <f t="shared" si="38"/>
        <v>1483.0192956088631</v>
      </c>
      <c r="CO42" s="32">
        <v>1466.31</v>
      </c>
      <c r="CP42" s="32"/>
      <c r="CQ42" s="32"/>
      <c r="CR42" s="32"/>
    </row>
    <row r="43" spans="1:96" ht="16" x14ac:dyDescent="0.5">
      <c r="AY43" s="30">
        <f t="shared" si="39"/>
        <v>1993</v>
      </c>
      <c r="AZ43" s="31" t="s">
        <v>181</v>
      </c>
      <c r="BA43" s="31">
        <f t="shared" si="22"/>
        <v>5215.7721476804663</v>
      </c>
      <c r="BB43" s="32">
        <v>4921.66</v>
      </c>
      <c r="BC43" s="32"/>
      <c r="BD43" s="32">
        <f t="shared" si="23"/>
        <v>920.62330176818477</v>
      </c>
      <c r="BE43" s="32">
        <f t="shared" si="24"/>
        <v>805.46064432245271</v>
      </c>
      <c r="BF43" s="32">
        <v>880.87</v>
      </c>
      <c r="BG43" s="32"/>
      <c r="BH43" s="32"/>
      <c r="BI43" s="32">
        <f t="shared" si="25"/>
        <v>131.02197906047584</v>
      </c>
      <c r="BJ43" s="32">
        <f t="shared" si="26"/>
        <v>142.01002318930853</v>
      </c>
      <c r="BK43" s="32">
        <v>84</v>
      </c>
      <c r="BL43" s="32"/>
      <c r="BM43" s="32"/>
      <c r="BN43" s="32">
        <f t="shared" si="27"/>
        <v>768.14717986854203</v>
      </c>
      <c r="BO43" s="32">
        <f t="shared" si="28"/>
        <v>790.37009595553945</v>
      </c>
      <c r="BP43" s="32">
        <v>831.81</v>
      </c>
      <c r="BQ43" s="32"/>
      <c r="BR43" s="32"/>
      <c r="BS43" s="32">
        <f t="shared" si="29"/>
        <v>50.187385679665624</v>
      </c>
      <c r="BT43" s="32">
        <f t="shared" si="30"/>
        <v>70.015699626701618</v>
      </c>
      <c r="BU43" s="32">
        <v>30</v>
      </c>
      <c r="BV43" s="32"/>
      <c r="BW43" s="32"/>
      <c r="BX43" s="32">
        <f t="shared" si="31"/>
        <v>352.66251306468257</v>
      </c>
      <c r="BY43" s="32">
        <f t="shared" si="32"/>
        <v>363.47206765434436</v>
      </c>
      <c r="BZ43" s="32">
        <v>387.17</v>
      </c>
      <c r="CA43" s="32"/>
      <c r="CB43" s="32"/>
      <c r="CC43" s="32">
        <f t="shared" si="33"/>
        <v>1103.5846884663129</v>
      </c>
      <c r="CD43" s="32">
        <f t="shared" si="34"/>
        <v>1126.0472373694843</v>
      </c>
      <c r="CE43" s="32">
        <v>881.76</v>
      </c>
      <c r="CF43" s="32"/>
      <c r="CG43" s="32"/>
      <c r="CH43" s="32">
        <f t="shared" si="35"/>
        <v>350.20882597447843</v>
      </c>
      <c r="CI43" s="32">
        <f t="shared" si="36"/>
        <v>350.98833965159798</v>
      </c>
      <c r="CJ43" s="32">
        <v>362.92</v>
      </c>
      <c r="CK43" s="32"/>
      <c r="CL43" s="32"/>
      <c r="CM43" s="32">
        <f t="shared" si="37"/>
        <v>1457.1572546850466</v>
      </c>
      <c r="CN43" s="32">
        <f t="shared" si="38"/>
        <v>1508.7289685254887</v>
      </c>
      <c r="CO43" s="32">
        <v>1491.73</v>
      </c>
      <c r="CP43" s="32"/>
      <c r="CQ43" s="32"/>
      <c r="CR43" s="32"/>
    </row>
    <row r="44" spans="1:96" ht="16" x14ac:dyDescent="0.5">
      <c r="AY44" s="30">
        <f t="shared" si="39"/>
        <v>1993</v>
      </c>
      <c r="AZ44" s="31" t="s">
        <v>182</v>
      </c>
      <c r="BA44" s="31">
        <f t="shared" si="22"/>
        <v>5187.4871871952655</v>
      </c>
      <c r="BB44" s="32">
        <v>4894.97</v>
      </c>
      <c r="BC44" s="32"/>
      <c r="BD44" s="32">
        <f t="shared" si="23"/>
        <v>879.25707260385309</v>
      </c>
      <c r="BE44" s="32">
        <f t="shared" si="24"/>
        <v>769.26900162570678</v>
      </c>
      <c r="BF44" s="32">
        <v>841.29</v>
      </c>
      <c r="BG44" s="32"/>
      <c r="BH44" s="32"/>
      <c r="BI44" s="32">
        <f t="shared" si="25"/>
        <v>132.65975379873177</v>
      </c>
      <c r="BJ44" s="32">
        <f t="shared" si="26"/>
        <v>143.78514847917486</v>
      </c>
      <c r="BK44" s="32">
        <v>85.05</v>
      </c>
      <c r="BL44" s="32"/>
      <c r="BM44" s="32"/>
      <c r="BN44" s="32">
        <f t="shared" si="27"/>
        <v>770.96374723200142</v>
      </c>
      <c r="BO44" s="32">
        <f t="shared" si="28"/>
        <v>793.26814814614136</v>
      </c>
      <c r="BP44" s="32">
        <v>834.86</v>
      </c>
      <c r="BQ44" s="32"/>
      <c r="BR44" s="32"/>
      <c r="BS44" s="32">
        <f t="shared" si="29"/>
        <v>45.068272340339739</v>
      </c>
      <c r="BT44" s="32">
        <f t="shared" si="30"/>
        <v>62.874098264778056</v>
      </c>
      <c r="BU44" s="32">
        <v>26.94</v>
      </c>
      <c r="BV44" s="32"/>
      <c r="BW44" s="32"/>
      <c r="BX44" s="32">
        <f t="shared" si="31"/>
        <v>365.33274979978529</v>
      </c>
      <c r="BY44" s="32">
        <f t="shared" si="32"/>
        <v>376.53066326111116</v>
      </c>
      <c r="BZ44" s="32">
        <v>401.08</v>
      </c>
      <c r="CA44" s="32"/>
      <c r="CB44" s="32"/>
      <c r="CC44" s="32">
        <f t="shared" si="33"/>
        <v>1107.2017268323848</v>
      </c>
      <c r="CD44" s="32">
        <f t="shared" si="34"/>
        <v>1129.7378975445861</v>
      </c>
      <c r="CE44" s="32">
        <v>884.65</v>
      </c>
      <c r="CF44" s="32"/>
      <c r="CG44" s="32"/>
      <c r="CH44" s="32">
        <f t="shared" si="35"/>
        <v>347.67094100723256</v>
      </c>
      <c r="CI44" s="32">
        <f t="shared" si="36"/>
        <v>348.44480572322897</v>
      </c>
      <c r="CJ44" s="32">
        <v>360.29</v>
      </c>
      <c r="CK44" s="32"/>
      <c r="CL44" s="32"/>
      <c r="CM44" s="32">
        <f t="shared" si="37"/>
        <v>1450.485548646086</v>
      </c>
      <c r="CN44" s="32">
        <f t="shared" si="38"/>
        <v>1501.821137446789</v>
      </c>
      <c r="CO44" s="32">
        <v>1484.9</v>
      </c>
      <c r="CP44" s="32"/>
      <c r="CQ44" s="32"/>
      <c r="CR44" s="32"/>
    </row>
    <row r="45" spans="1:96" ht="16" x14ac:dyDescent="0.5">
      <c r="AY45" s="30">
        <f t="shared" si="39"/>
        <v>1993</v>
      </c>
      <c r="AZ45" s="31" t="s">
        <v>183</v>
      </c>
      <c r="BA45" s="31">
        <f t="shared" si="22"/>
        <v>5224.1336440546975</v>
      </c>
      <c r="BB45" s="32">
        <v>4929.55</v>
      </c>
      <c r="BC45" s="32"/>
      <c r="BD45" s="32">
        <f t="shared" si="23"/>
        <v>843.00152713364946</v>
      </c>
      <c r="BE45" s="32">
        <f t="shared" si="24"/>
        <v>737.54873671539553</v>
      </c>
      <c r="BF45" s="32">
        <v>806.6</v>
      </c>
      <c r="BG45" s="32"/>
      <c r="BH45" s="32"/>
      <c r="BI45" s="32">
        <f t="shared" si="25"/>
        <v>132.16062244992997</v>
      </c>
      <c r="BJ45" s="32">
        <f t="shared" si="26"/>
        <v>143.24415791464418</v>
      </c>
      <c r="BK45" s="32">
        <v>84.73</v>
      </c>
      <c r="BL45" s="32"/>
      <c r="BM45" s="32"/>
      <c r="BN45" s="32">
        <f t="shared" si="27"/>
        <v>768.36881139878142</v>
      </c>
      <c r="BO45" s="32">
        <f t="shared" si="28"/>
        <v>790.59813940660331</v>
      </c>
      <c r="BP45" s="32">
        <v>832.05</v>
      </c>
      <c r="BQ45" s="32"/>
      <c r="BR45" s="32"/>
      <c r="BS45" s="32">
        <f t="shared" si="29"/>
        <v>46.189123953852267</v>
      </c>
      <c r="BT45" s="32">
        <f t="shared" si="30"/>
        <v>64.437782223107718</v>
      </c>
      <c r="BU45" s="32">
        <v>27.61</v>
      </c>
      <c r="BV45" s="32"/>
      <c r="BW45" s="32"/>
      <c r="BX45" s="32">
        <f t="shared" si="31"/>
        <v>369.92354729402814</v>
      </c>
      <c r="BY45" s="32">
        <f t="shared" si="32"/>
        <v>381.26217453775428</v>
      </c>
      <c r="BZ45" s="32">
        <v>406.12</v>
      </c>
      <c r="CA45" s="32"/>
      <c r="CB45" s="32"/>
      <c r="CC45" s="32">
        <f t="shared" si="33"/>
        <v>1101.807458542499</v>
      </c>
      <c r="CD45" s="32">
        <f t="shared" si="34"/>
        <v>1124.2338334080157</v>
      </c>
      <c r="CE45" s="32">
        <v>880.34</v>
      </c>
      <c r="CF45" s="32"/>
      <c r="CG45" s="32"/>
      <c r="CH45" s="32">
        <f t="shared" si="35"/>
        <v>340.36607819276435</v>
      </c>
      <c r="CI45" s="32">
        <f t="shared" si="36"/>
        <v>341.12368335145942</v>
      </c>
      <c r="CJ45" s="32">
        <v>352.72</v>
      </c>
      <c r="CK45" s="32"/>
      <c r="CL45" s="32"/>
      <c r="CM45" s="32">
        <f t="shared" si="37"/>
        <v>1466.4663847804047</v>
      </c>
      <c r="CN45" s="32">
        <f t="shared" si="38"/>
        <v>1518.3675673805417</v>
      </c>
      <c r="CO45" s="32">
        <v>1501.26</v>
      </c>
      <c r="CP45" s="32"/>
      <c r="CQ45" s="32"/>
      <c r="CR45" s="32"/>
    </row>
    <row r="46" spans="1:96" ht="16" x14ac:dyDescent="0.5">
      <c r="AY46" s="30">
        <f t="shared" si="39"/>
        <v>1993</v>
      </c>
      <c r="AZ46" s="34" t="s">
        <v>184</v>
      </c>
      <c r="BA46" s="31">
        <f t="shared" si="22"/>
        <v>5270.9643823027673</v>
      </c>
      <c r="BB46" s="32">
        <v>4973.74</v>
      </c>
      <c r="BC46" s="32"/>
      <c r="BD46" s="32">
        <f t="shared" si="23"/>
        <v>831.0347933304256</v>
      </c>
      <c r="BE46" s="32">
        <f t="shared" si="24"/>
        <v>727.07894619296633</v>
      </c>
      <c r="BF46" s="32">
        <v>795.15</v>
      </c>
      <c r="BG46" s="32"/>
      <c r="BH46" s="32"/>
      <c r="BI46" s="32">
        <f t="shared" si="25"/>
        <v>134.8902470136899</v>
      </c>
      <c r="BJ46" s="32">
        <f t="shared" si="26"/>
        <v>146.20270006442144</v>
      </c>
      <c r="BK46" s="32">
        <v>86.48</v>
      </c>
      <c r="BL46" s="32"/>
      <c r="BM46" s="32"/>
      <c r="BN46" s="32">
        <f t="shared" si="27"/>
        <v>779.83824308867133</v>
      </c>
      <c r="BO46" s="32">
        <f t="shared" si="28"/>
        <v>802.39938799915194</v>
      </c>
      <c r="BP46" s="32">
        <v>844.47</v>
      </c>
      <c r="BQ46" s="32"/>
      <c r="BR46" s="32"/>
      <c r="BS46" s="32">
        <f t="shared" si="29"/>
        <v>44.131441140985977</v>
      </c>
      <c r="BT46" s="32">
        <f t="shared" si="30"/>
        <v>61.567138538412955</v>
      </c>
      <c r="BU46" s="32">
        <v>26.38</v>
      </c>
      <c r="BV46" s="32"/>
      <c r="BW46" s="32"/>
      <c r="BX46" s="32">
        <f t="shared" si="31"/>
        <v>371.0348117668409</v>
      </c>
      <c r="BY46" s="32">
        <f t="shared" si="32"/>
        <v>382.40750068011624</v>
      </c>
      <c r="BZ46" s="32">
        <v>407.34</v>
      </c>
      <c r="CA46" s="32"/>
      <c r="CB46" s="32"/>
      <c r="CC46" s="32">
        <f t="shared" si="33"/>
        <v>1131.4696762850269</v>
      </c>
      <c r="CD46" s="32">
        <f t="shared" si="34"/>
        <v>1154.4998009339372</v>
      </c>
      <c r="CE46" s="32">
        <v>904.04</v>
      </c>
      <c r="CF46" s="32"/>
      <c r="CG46" s="32"/>
      <c r="CH46" s="32">
        <f t="shared" si="35"/>
        <v>343.48294832364041</v>
      </c>
      <c r="CI46" s="32">
        <f t="shared" si="36"/>
        <v>344.24749117983663</v>
      </c>
      <c r="CJ46" s="32">
        <v>355.95</v>
      </c>
      <c r="CK46" s="32"/>
      <c r="CL46" s="32"/>
      <c r="CM46" s="32">
        <f t="shared" si="37"/>
        <v>1471.8389152656584</v>
      </c>
      <c r="CN46" s="32">
        <f t="shared" si="38"/>
        <v>1523.9302424805196</v>
      </c>
      <c r="CO46" s="32">
        <v>1506.76</v>
      </c>
      <c r="CP46" s="32"/>
      <c r="CQ46" s="32"/>
      <c r="CR46" s="32"/>
    </row>
    <row r="47" spans="1:96" ht="16" x14ac:dyDescent="0.5">
      <c r="AY47" s="30">
        <f t="shared" si="39"/>
        <v>1993</v>
      </c>
      <c r="AZ47" s="31" t="s">
        <v>185</v>
      </c>
      <c r="BA47" s="31">
        <f t="shared" si="22"/>
        <v>5312.8354496976826</v>
      </c>
      <c r="BB47" s="32">
        <v>5013.25</v>
      </c>
      <c r="BC47" s="32"/>
      <c r="BD47" s="32">
        <f t="shared" si="23"/>
        <v>839.35402486524333</v>
      </c>
      <c r="BE47" s="32">
        <f t="shared" si="24"/>
        <v>734.35750798847164</v>
      </c>
      <c r="BF47" s="32">
        <v>803.11</v>
      </c>
      <c r="BG47" s="32"/>
      <c r="BH47" s="32"/>
      <c r="BI47" s="32">
        <f t="shared" si="25"/>
        <v>133.50203794983486</v>
      </c>
      <c r="BJ47" s="32">
        <f t="shared" si="26"/>
        <v>144.69807005682043</v>
      </c>
      <c r="BK47" s="32">
        <v>85.59</v>
      </c>
      <c r="BL47" s="32"/>
      <c r="BM47" s="32"/>
      <c r="BN47" s="32">
        <f t="shared" si="27"/>
        <v>781.39889844744062</v>
      </c>
      <c r="BO47" s="32">
        <f t="shared" si="28"/>
        <v>804.00519396705909</v>
      </c>
      <c r="BP47" s="32">
        <v>846.16</v>
      </c>
      <c r="BQ47" s="32"/>
      <c r="BR47" s="32"/>
      <c r="BS47" s="32">
        <f t="shared" si="29"/>
        <v>48.765409752075101</v>
      </c>
      <c r="BT47" s="32">
        <f t="shared" si="30"/>
        <v>68.031921470611735</v>
      </c>
      <c r="BU47" s="32">
        <v>29.15</v>
      </c>
      <c r="BV47" s="32"/>
      <c r="BW47" s="32"/>
      <c r="BX47" s="32">
        <f t="shared" si="31"/>
        <v>369.93265601921513</v>
      </c>
      <c r="BY47" s="32">
        <f t="shared" si="32"/>
        <v>381.27156245695397</v>
      </c>
      <c r="BZ47" s="32">
        <v>406.13</v>
      </c>
      <c r="CA47" s="32"/>
      <c r="CB47" s="32"/>
      <c r="CC47" s="32">
        <f t="shared" si="33"/>
        <v>1144.2231783439452</v>
      </c>
      <c r="CD47" s="32">
        <f t="shared" si="34"/>
        <v>1167.5128899250403</v>
      </c>
      <c r="CE47" s="32">
        <v>914.23</v>
      </c>
      <c r="CF47" s="32"/>
      <c r="CG47" s="32"/>
      <c r="CH47" s="32">
        <f t="shared" si="35"/>
        <v>344.86286296362584</v>
      </c>
      <c r="CI47" s="32">
        <f t="shared" si="36"/>
        <v>345.63047730818937</v>
      </c>
      <c r="CJ47" s="32">
        <v>357.38</v>
      </c>
      <c r="CK47" s="32"/>
      <c r="CL47" s="32"/>
      <c r="CM47" s="32">
        <f t="shared" si="37"/>
        <v>1493.1336724617556</v>
      </c>
      <c r="CN47" s="32">
        <f t="shared" si="38"/>
        <v>1545.978663785887</v>
      </c>
      <c r="CO47" s="32">
        <v>1528.56</v>
      </c>
      <c r="CP47" s="32"/>
      <c r="CQ47" s="32"/>
      <c r="CR47" s="32"/>
    </row>
    <row r="48" spans="1:96" ht="16" x14ac:dyDescent="0.5">
      <c r="AY48" s="30">
        <f t="shared" si="39"/>
        <v>1993</v>
      </c>
      <c r="AZ48" s="31" t="s">
        <v>186</v>
      </c>
      <c r="BA48" s="31">
        <f t="shared" si="22"/>
        <v>5334.7088698705766</v>
      </c>
      <c r="BB48" s="32">
        <v>5033.8900000000003</v>
      </c>
      <c r="BC48" s="32"/>
      <c r="BD48" s="32">
        <f t="shared" si="23"/>
        <v>852.82574527778081</v>
      </c>
      <c r="BE48" s="32">
        <f t="shared" si="24"/>
        <v>746.14402325782623</v>
      </c>
      <c r="BF48" s="32">
        <v>816</v>
      </c>
      <c r="BG48" s="32"/>
      <c r="BH48" s="32"/>
      <c r="BI48" s="32">
        <f t="shared" si="25"/>
        <v>131.05317476977595</v>
      </c>
      <c r="BJ48" s="32">
        <f t="shared" si="26"/>
        <v>142.04383509959166</v>
      </c>
      <c r="BK48" s="32">
        <v>84.02</v>
      </c>
      <c r="BL48" s="32"/>
      <c r="BM48" s="32"/>
      <c r="BN48" s="32">
        <f t="shared" si="27"/>
        <v>783.19965463063579</v>
      </c>
      <c r="BO48" s="32">
        <f t="shared" si="28"/>
        <v>805.85804700695189</v>
      </c>
      <c r="BP48" s="32">
        <v>848.11</v>
      </c>
      <c r="BQ48" s="32"/>
      <c r="BR48" s="32"/>
      <c r="BS48" s="32">
        <f t="shared" si="29"/>
        <v>47.661287267122454</v>
      </c>
      <c r="BT48" s="32">
        <f t="shared" si="30"/>
        <v>66.491576078824295</v>
      </c>
      <c r="BU48" s="32">
        <v>28.49</v>
      </c>
      <c r="BV48" s="32"/>
      <c r="BW48" s="32"/>
      <c r="BX48" s="32">
        <f t="shared" si="31"/>
        <v>376.48182942866077</v>
      </c>
      <c r="BY48" s="32">
        <f t="shared" si="32"/>
        <v>388.02147636153006</v>
      </c>
      <c r="BZ48" s="32">
        <v>413.32</v>
      </c>
      <c r="CA48" s="32"/>
      <c r="CB48" s="32"/>
      <c r="CC48" s="32">
        <f t="shared" si="33"/>
        <v>1153.7601445548339</v>
      </c>
      <c r="CD48" s="32">
        <f t="shared" si="34"/>
        <v>1177.2439731548936</v>
      </c>
      <c r="CE48" s="32">
        <v>921.85</v>
      </c>
      <c r="CF48" s="32"/>
      <c r="CG48" s="32"/>
      <c r="CH48" s="32">
        <f t="shared" si="35"/>
        <v>345.6251934290724</v>
      </c>
      <c r="CI48" s="32">
        <f t="shared" si="36"/>
        <v>346.39450460986683</v>
      </c>
      <c r="CJ48" s="32">
        <v>358.17</v>
      </c>
      <c r="CK48" s="32"/>
      <c r="CL48" s="32"/>
      <c r="CM48" s="32">
        <f t="shared" si="37"/>
        <v>1504.4550594297723</v>
      </c>
      <c r="CN48" s="32">
        <f t="shared" si="38"/>
        <v>1557.7007373147494</v>
      </c>
      <c r="CO48" s="32">
        <v>1540.1499999999999</v>
      </c>
      <c r="CP48" s="32"/>
      <c r="CQ48" s="32"/>
      <c r="CR48" s="32"/>
    </row>
    <row r="49" spans="51:96" ht="16" x14ac:dyDescent="0.5">
      <c r="AY49" s="30">
        <f t="shared" si="39"/>
        <v>1993</v>
      </c>
      <c r="AZ49" s="31" t="s">
        <v>187</v>
      </c>
      <c r="BA49" s="31">
        <f t="shared" si="22"/>
        <v>5369.0450527001194</v>
      </c>
      <c r="BB49" s="32">
        <v>5066.29</v>
      </c>
      <c r="BC49" s="32"/>
      <c r="BD49" s="32">
        <f t="shared" si="23"/>
        <v>864.65661223433051</v>
      </c>
      <c r="BE49" s="32">
        <f t="shared" si="24"/>
        <v>756.49494279615794</v>
      </c>
      <c r="BF49" s="32">
        <v>827.32</v>
      </c>
      <c r="BG49" s="32"/>
      <c r="BH49" s="32"/>
      <c r="BI49" s="32">
        <f t="shared" si="25"/>
        <v>129.49338930477029</v>
      </c>
      <c r="BJ49" s="32">
        <f t="shared" si="26"/>
        <v>140.35323958543324</v>
      </c>
      <c r="BK49" s="32">
        <v>83.02</v>
      </c>
      <c r="BL49" s="32"/>
      <c r="BM49" s="32"/>
      <c r="BN49" s="32">
        <f t="shared" si="27"/>
        <v>780.17992503112396</v>
      </c>
      <c r="BO49" s="32">
        <f t="shared" si="28"/>
        <v>802.75095498620851</v>
      </c>
      <c r="BP49" s="32">
        <v>844.84</v>
      </c>
      <c r="BQ49" s="32"/>
      <c r="BR49" s="32"/>
      <c r="BS49" s="32">
        <f t="shared" si="29"/>
        <v>48.932701037673986</v>
      </c>
      <c r="BT49" s="32">
        <f t="shared" si="30"/>
        <v>68.265307136034068</v>
      </c>
      <c r="BU49" s="32">
        <v>29.25</v>
      </c>
      <c r="BV49" s="32"/>
      <c r="BW49" s="32"/>
      <c r="BX49" s="32">
        <f t="shared" si="31"/>
        <v>382.00171689197657</v>
      </c>
      <c r="BY49" s="32">
        <f t="shared" si="32"/>
        <v>393.71055539654139</v>
      </c>
      <c r="BZ49" s="32">
        <v>419.38</v>
      </c>
      <c r="CA49" s="32"/>
      <c r="CB49" s="32"/>
      <c r="CC49" s="32">
        <f t="shared" si="33"/>
        <v>1149.5298367080093</v>
      </c>
      <c r="CD49" s="32">
        <f t="shared" si="34"/>
        <v>1172.9275609085807</v>
      </c>
      <c r="CE49" s="32">
        <v>918.47</v>
      </c>
      <c r="CF49" s="32"/>
      <c r="CG49" s="32"/>
      <c r="CH49" s="32">
        <f t="shared" si="35"/>
        <v>351.20275050537703</v>
      </c>
      <c r="CI49" s="32">
        <f t="shared" si="36"/>
        <v>351.98447651327865</v>
      </c>
      <c r="CJ49" s="32">
        <v>363.95</v>
      </c>
      <c r="CK49" s="32"/>
      <c r="CL49" s="32"/>
      <c r="CM49" s="32">
        <f t="shared" si="37"/>
        <v>1508.6456332082705</v>
      </c>
      <c r="CN49" s="32">
        <f t="shared" si="38"/>
        <v>1562.0396238927326</v>
      </c>
      <c r="CO49" s="32">
        <v>1544.44</v>
      </c>
      <c r="CP49" s="32"/>
      <c r="CQ49" s="32"/>
      <c r="CR49" s="32"/>
    </row>
    <row r="50" spans="51:96" ht="16" x14ac:dyDescent="0.5">
      <c r="AY50" s="30">
        <f t="shared" si="39"/>
        <v>1993</v>
      </c>
      <c r="AZ50" s="31" t="s">
        <v>188</v>
      </c>
      <c r="BA50" s="31">
        <f t="shared" si="22"/>
        <v>5414.604080473021</v>
      </c>
      <c r="BB50" s="32">
        <v>5109.28</v>
      </c>
      <c r="BC50" s="32"/>
      <c r="BD50" s="32">
        <f t="shared" si="23"/>
        <v>885.48604495906829</v>
      </c>
      <c r="BE50" s="32">
        <f t="shared" si="24"/>
        <v>774.718779050482</v>
      </c>
      <c r="BF50" s="32">
        <v>847.25</v>
      </c>
      <c r="BG50" s="32"/>
      <c r="BH50" s="32"/>
      <c r="BI50" s="32">
        <f t="shared" si="25"/>
        <v>133.39285296728443</v>
      </c>
      <c r="BJ50" s="32">
        <f t="shared" si="26"/>
        <v>144.57972837082934</v>
      </c>
      <c r="BK50" s="32">
        <v>85.52</v>
      </c>
      <c r="BL50" s="32"/>
      <c r="BM50" s="32"/>
      <c r="BN50" s="32">
        <f t="shared" si="27"/>
        <v>771.93338517679877</v>
      </c>
      <c r="BO50" s="32">
        <f t="shared" si="28"/>
        <v>794.26583824454519</v>
      </c>
      <c r="BP50" s="32">
        <v>835.91</v>
      </c>
      <c r="BQ50" s="32"/>
      <c r="BR50" s="32"/>
      <c r="BS50" s="32">
        <f t="shared" si="29"/>
        <v>47.259788181685131</v>
      </c>
      <c r="BT50" s="32">
        <f t="shared" si="30"/>
        <v>65.9314504818107</v>
      </c>
      <c r="BU50" s="32">
        <v>28.25</v>
      </c>
      <c r="BV50" s="32"/>
      <c r="BW50" s="32"/>
      <c r="BX50" s="32">
        <f t="shared" si="31"/>
        <v>387.65823523309717</v>
      </c>
      <c r="BY50" s="32">
        <f t="shared" si="32"/>
        <v>399.540453219548</v>
      </c>
      <c r="BZ50" s="32">
        <v>425.59</v>
      </c>
      <c r="CA50" s="32"/>
      <c r="CB50" s="32"/>
      <c r="CC50" s="32">
        <f t="shared" si="33"/>
        <v>1152.8840452966158</v>
      </c>
      <c r="CD50" s="32">
        <f t="shared" si="34"/>
        <v>1176.3500416245922</v>
      </c>
      <c r="CE50" s="32">
        <v>921.15</v>
      </c>
      <c r="CF50" s="32"/>
      <c r="CG50" s="32"/>
      <c r="CH50" s="32">
        <f t="shared" si="35"/>
        <v>355.72848453442003</v>
      </c>
      <c r="CI50" s="32">
        <f t="shared" si="36"/>
        <v>356.52028416500906</v>
      </c>
      <c r="CJ50" s="32">
        <v>368.64</v>
      </c>
      <c r="CK50" s="32"/>
      <c r="CL50" s="32"/>
      <c r="CM50" s="32">
        <f t="shared" si="37"/>
        <v>1515.3368757217231</v>
      </c>
      <c r="CN50" s="32">
        <f t="shared" si="38"/>
        <v>1568.9676828808872</v>
      </c>
      <c r="CO50" s="32">
        <v>1551.2900000000002</v>
      </c>
      <c r="CP50" s="32"/>
      <c r="CQ50" s="32"/>
      <c r="CR50" s="32"/>
    </row>
    <row r="51" spans="51:96" ht="16" x14ac:dyDescent="0.5">
      <c r="AY51" s="30">
        <f t="shared" si="39"/>
        <v>1993</v>
      </c>
      <c r="AZ51" s="31" t="s">
        <v>189</v>
      </c>
      <c r="BA51" s="31">
        <f t="shared" si="22"/>
        <v>5428.3809439540109</v>
      </c>
      <c r="BB51" s="32">
        <v>5122.28</v>
      </c>
      <c r="BC51" s="32"/>
      <c r="BD51" s="32">
        <f t="shared" si="23"/>
        <v>908.67747055675704</v>
      </c>
      <c r="BE51" s="32">
        <f t="shared" si="24"/>
        <v>795.00914164373103</v>
      </c>
      <c r="BF51" s="32">
        <v>869.44</v>
      </c>
      <c r="BG51" s="32"/>
      <c r="BH51" s="32"/>
      <c r="BI51" s="32">
        <f t="shared" si="25"/>
        <v>136.80878313564685</v>
      </c>
      <c r="BJ51" s="32">
        <f t="shared" si="26"/>
        <v>148.28213254683629</v>
      </c>
      <c r="BK51" s="32">
        <v>87.71</v>
      </c>
      <c r="BL51" s="32"/>
      <c r="BM51" s="32"/>
      <c r="BN51" s="32">
        <f t="shared" si="27"/>
        <v>788.42646488544881</v>
      </c>
      <c r="BO51" s="32">
        <f t="shared" si="28"/>
        <v>811.23607172787183</v>
      </c>
      <c r="BP51" s="32">
        <v>853.77</v>
      </c>
      <c r="BQ51" s="32"/>
      <c r="BR51" s="32"/>
      <c r="BS51" s="32">
        <f t="shared" si="29"/>
        <v>48.196619381038893</v>
      </c>
      <c r="BT51" s="32">
        <f t="shared" si="30"/>
        <v>67.238410208175793</v>
      </c>
      <c r="BU51" s="32">
        <v>28.81</v>
      </c>
      <c r="BV51" s="32"/>
      <c r="BW51" s="32"/>
      <c r="BX51" s="32">
        <f t="shared" si="31"/>
        <v>385.71807676826842</v>
      </c>
      <c r="BY51" s="32">
        <f t="shared" si="32"/>
        <v>397.54082643001436</v>
      </c>
      <c r="BZ51" s="32">
        <v>423.46</v>
      </c>
      <c r="CA51" s="32"/>
      <c r="CB51" s="32"/>
      <c r="CC51" s="32">
        <f t="shared" si="33"/>
        <v>1175.387280529133</v>
      </c>
      <c r="CD51" s="32">
        <f t="shared" si="34"/>
        <v>1199.3113115029075</v>
      </c>
      <c r="CE51" s="32">
        <v>939.13</v>
      </c>
      <c r="CF51" s="32"/>
      <c r="CG51" s="32"/>
      <c r="CH51" s="32">
        <f t="shared" si="35"/>
        <v>354.74420975624867</v>
      </c>
      <c r="CI51" s="32">
        <f t="shared" si="36"/>
        <v>355.53381853499519</v>
      </c>
      <c r="CJ51" s="32">
        <v>367.62</v>
      </c>
      <c r="CK51" s="32"/>
      <c r="CL51" s="32"/>
      <c r="CM51" s="32">
        <f t="shared" si="37"/>
        <v>1501.3976011718007</v>
      </c>
      <c r="CN51" s="32">
        <f t="shared" si="38"/>
        <v>1554.5350694851259</v>
      </c>
      <c r="CO51" s="32">
        <v>1537.02</v>
      </c>
      <c r="CP51" s="32"/>
      <c r="CQ51" s="32"/>
      <c r="CR51" s="32"/>
    </row>
    <row r="52" spans="51:96" ht="16" x14ac:dyDescent="0.5">
      <c r="AY52" s="30">
        <f t="shared" si="39"/>
        <v>1994</v>
      </c>
      <c r="AZ52" s="31" t="s">
        <v>178</v>
      </c>
      <c r="BA52" s="31">
        <f t="shared" si="22"/>
        <v>5443.3871275609954</v>
      </c>
      <c r="BB52" s="32">
        <v>5136.4399999999996</v>
      </c>
      <c r="BC52" s="32"/>
      <c r="BD52" s="32">
        <f t="shared" si="23"/>
        <v>918.97199701629881</v>
      </c>
      <c r="BE52" s="32">
        <f t="shared" si="24"/>
        <v>804.015904669576</v>
      </c>
      <c r="BF52" s="32">
        <v>879.29</v>
      </c>
      <c r="BG52" s="32"/>
      <c r="BH52" s="32"/>
      <c r="BI52" s="32">
        <f t="shared" si="25"/>
        <v>139.25764631570576</v>
      </c>
      <c r="BJ52" s="32">
        <f t="shared" si="26"/>
        <v>150.93636750406506</v>
      </c>
      <c r="BK52" s="32">
        <v>89.28</v>
      </c>
      <c r="BL52" s="32"/>
      <c r="BM52" s="32"/>
      <c r="BN52" s="32">
        <f t="shared" si="27"/>
        <v>783.0796042184229</v>
      </c>
      <c r="BO52" s="32">
        <f t="shared" si="28"/>
        <v>805.73452347095906</v>
      </c>
      <c r="BP52" s="32">
        <v>847.98</v>
      </c>
      <c r="BQ52" s="32"/>
      <c r="BR52" s="32"/>
      <c r="BS52" s="32">
        <f t="shared" si="29"/>
        <v>51.274779036058383</v>
      </c>
      <c r="BT52" s="32">
        <f t="shared" si="30"/>
        <v>71.532706451946808</v>
      </c>
      <c r="BU52" s="32">
        <v>30.65</v>
      </c>
      <c r="BV52" s="32"/>
      <c r="BW52" s="32"/>
      <c r="BX52" s="32">
        <f t="shared" si="31"/>
        <v>385.80005529495128</v>
      </c>
      <c r="BY52" s="32">
        <f t="shared" si="32"/>
        <v>397.62531770281157</v>
      </c>
      <c r="BZ52" s="32">
        <v>423.55</v>
      </c>
      <c r="CA52" s="32"/>
      <c r="CB52" s="32"/>
      <c r="CC52" s="32">
        <f t="shared" si="33"/>
        <v>1199.1295704268443</v>
      </c>
      <c r="CD52" s="32">
        <f t="shared" si="34"/>
        <v>1223.5368559740778</v>
      </c>
      <c r="CE52" s="32">
        <v>958.1</v>
      </c>
      <c r="CF52" s="32"/>
      <c r="CG52" s="32"/>
      <c r="CH52" s="32">
        <f t="shared" si="35"/>
        <v>354.76350926170301</v>
      </c>
      <c r="CI52" s="32">
        <f t="shared" si="36"/>
        <v>355.55316099832879</v>
      </c>
      <c r="CJ52" s="32">
        <v>367.64</v>
      </c>
      <c r="CK52" s="32"/>
      <c r="CL52" s="32"/>
      <c r="CM52" s="32">
        <f t="shared" si="37"/>
        <v>1489.2654505123728</v>
      </c>
      <c r="CN52" s="32">
        <f t="shared" si="38"/>
        <v>1541.9735377139027</v>
      </c>
      <c r="CO52" s="32">
        <v>1524.6</v>
      </c>
      <c r="CP52" s="32"/>
      <c r="CQ52" s="32"/>
      <c r="CR52" s="32"/>
    </row>
    <row r="53" spans="51:96" ht="16" x14ac:dyDescent="0.5">
      <c r="AY53" s="30">
        <f t="shared" si="39"/>
        <v>1994</v>
      </c>
      <c r="AZ53" s="31" t="s">
        <v>179</v>
      </c>
      <c r="BA53" s="31">
        <f t="shared" si="22"/>
        <v>5421.6938663720848</v>
      </c>
      <c r="BB53" s="32">
        <v>5115.97</v>
      </c>
      <c r="BC53" s="32"/>
      <c r="BD53" s="32">
        <f t="shared" si="23"/>
        <v>922.89123297805338</v>
      </c>
      <c r="BE53" s="32">
        <f t="shared" si="24"/>
        <v>807.44487536469467</v>
      </c>
      <c r="BF53" s="32">
        <v>883.04</v>
      </c>
      <c r="BG53" s="32"/>
      <c r="BH53" s="32"/>
      <c r="BI53" s="32">
        <f t="shared" si="25"/>
        <v>142.70477219336826</v>
      </c>
      <c r="BJ53" s="32">
        <f t="shared" si="26"/>
        <v>154.67258359035517</v>
      </c>
      <c r="BK53" s="32">
        <v>91.49</v>
      </c>
      <c r="BL53" s="32"/>
      <c r="BM53" s="32"/>
      <c r="BN53" s="32">
        <f t="shared" si="27"/>
        <v>782.67327974631723</v>
      </c>
      <c r="BO53" s="32">
        <f t="shared" si="28"/>
        <v>805.31644381067554</v>
      </c>
      <c r="BP53" s="32">
        <v>847.54</v>
      </c>
      <c r="BQ53" s="32"/>
      <c r="BR53" s="32"/>
      <c r="BS53" s="32">
        <f t="shared" si="29"/>
        <v>52.094506335492923</v>
      </c>
      <c r="BT53" s="32">
        <f t="shared" si="30"/>
        <v>72.676296212516277</v>
      </c>
      <c r="BU53" s="32">
        <v>31.14</v>
      </c>
      <c r="BV53" s="32"/>
      <c r="BW53" s="32"/>
      <c r="BX53" s="32">
        <f t="shared" si="31"/>
        <v>378.10318251194496</v>
      </c>
      <c r="BY53" s="32">
        <f t="shared" si="32"/>
        <v>389.69252597907467</v>
      </c>
      <c r="BZ53" s="32">
        <v>415.1</v>
      </c>
      <c r="CA53" s="32"/>
      <c r="CB53" s="32"/>
      <c r="CC53" s="32">
        <f t="shared" si="33"/>
        <v>1199.0419605010225</v>
      </c>
      <c r="CD53" s="32">
        <f t="shared" si="34"/>
        <v>1223.4474628210476</v>
      </c>
      <c r="CE53" s="32">
        <v>958.03</v>
      </c>
      <c r="CF53" s="32"/>
      <c r="CG53" s="32"/>
      <c r="CH53" s="32">
        <f t="shared" si="35"/>
        <v>357.16629769076854</v>
      </c>
      <c r="CI53" s="32">
        <f t="shared" si="36"/>
        <v>357.96129768336266</v>
      </c>
      <c r="CJ53" s="32">
        <v>370.13</v>
      </c>
      <c r="CK53" s="32"/>
      <c r="CL53" s="32"/>
      <c r="CM53" s="32">
        <f t="shared" si="37"/>
        <v>1501.7394894754077</v>
      </c>
      <c r="CN53" s="32">
        <f t="shared" si="38"/>
        <v>1554.889057900579</v>
      </c>
      <c r="CO53" s="32">
        <v>1537.37</v>
      </c>
      <c r="CP53" s="32"/>
      <c r="CQ53" s="32"/>
      <c r="CR53" s="32"/>
    </row>
    <row r="54" spans="51:96" ht="16" x14ac:dyDescent="0.5">
      <c r="AY54" s="30">
        <f t="shared" si="39"/>
        <v>1994</v>
      </c>
      <c r="AZ54" s="31" t="s">
        <v>180</v>
      </c>
      <c r="BA54" s="31">
        <f t="shared" si="22"/>
        <v>5394.8077874095698</v>
      </c>
      <c r="BB54" s="32">
        <v>5090.6000000000004</v>
      </c>
      <c r="BC54" s="32"/>
      <c r="BD54" s="32">
        <f t="shared" si="23"/>
        <v>914.47793978015363</v>
      </c>
      <c r="BE54" s="32">
        <f t="shared" si="24"/>
        <v>800.08401827250668</v>
      </c>
      <c r="BF54" s="32">
        <v>874.99</v>
      </c>
      <c r="BG54" s="32"/>
      <c r="BH54" s="32"/>
      <c r="BI54" s="32">
        <f t="shared" si="25"/>
        <v>140.5678661063105</v>
      </c>
      <c r="BJ54" s="32">
        <f t="shared" si="26"/>
        <v>152.35646773595815</v>
      </c>
      <c r="BK54" s="32">
        <v>90.12</v>
      </c>
      <c r="BL54" s="32"/>
      <c r="BM54" s="32"/>
      <c r="BN54" s="32">
        <f t="shared" si="27"/>
        <v>770.3727298180296</v>
      </c>
      <c r="BO54" s="32">
        <f t="shared" si="28"/>
        <v>792.66003227663805</v>
      </c>
      <c r="BP54" s="32">
        <v>834.22</v>
      </c>
      <c r="BQ54" s="32"/>
      <c r="BR54" s="32"/>
      <c r="BS54" s="32">
        <f t="shared" si="29"/>
        <v>52.964421020607126</v>
      </c>
      <c r="BT54" s="32">
        <f t="shared" si="30"/>
        <v>73.889901672712426</v>
      </c>
      <c r="BU54" s="32">
        <v>31.66</v>
      </c>
      <c r="BV54" s="32"/>
      <c r="BW54" s="32"/>
      <c r="BX54" s="32">
        <f t="shared" si="31"/>
        <v>371.30807352245057</v>
      </c>
      <c r="BY54" s="32">
        <f t="shared" si="32"/>
        <v>382.6891382561069</v>
      </c>
      <c r="BZ54" s="32">
        <v>407.64</v>
      </c>
      <c r="CA54" s="32"/>
      <c r="CB54" s="32"/>
      <c r="CC54" s="32">
        <f t="shared" si="33"/>
        <v>1179.3797900058701</v>
      </c>
      <c r="CD54" s="32">
        <f t="shared" si="34"/>
        <v>1203.3850851909958</v>
      </c>
      <c r="CE54" s="32">
        <v>942.32</v>
      </c>
      <c r="CF54" s="32"/>
      <c r="CG54" s="32"/>
      <c r="CH54" s="32">
        <f t="shared" si="35"/>
        <v>369.60482895609152</v>
      </c>
      <c r="CI54" s="32">
        <f t="shared" si="36"/>
        <v>370.4275153018711</v>
      </c>
      <c r="CJ54" s="32">
        <v>383.02</v>
      </c>
      <c r="CK54" s="32"/>
      <c r="CL54" s="32"/>
      <c r="CM54" s="32">
        <f t="shared" si="37"/>
        <v>1512.7189881398176</v>
      </c>
      <c r="CN54" s="32">
        <f t="shared" si="38"/>
        <v>1566.2571430139888</v>
      </c>
      <c r="CO54" s="32">
        <v>1548.6100000000001</v>
      </c>
      <c r="CP54" s="32"/>
      <c r="CQ54" s="32"/>
      <c r="CR54" s="32"/>
    </row>
    <row r="55" spans="51:96" ht="16" x14ac:dyDescent="0.5">
      <c r="AY55" s="30">
        <f t="shared" si="39"/>
        <v>1994</v>
      </c>
      <c r="AZ55" s="31" t="s">
        <v>181</v>
      </c>
      <c r="BA55" s="31">
        <f t="shared" si="22"/>
        <v>5334.3061615534407</v>
      </c>
      <c r="BB55" s="32">
        <v>5033.51</v>
      </c>
      <c r="BC55" s="32"/>
      <c r="BD55" s="32">
        <f t="shared" si="23"/>
        <v>894.6413801657269</v>
      </c>
      <c r="BE55" s="32">
        <f t="shared" si="24"/>
        <v>782.72885459427926</v>
      </c>
      <c r="BF55" s="32">
        <v>856.01</v>
      </c>
      <c r="BG55" s="32"/>
      <c r="BH55" s="32"/>
      <c r="BI55" s="32">
        <f t="shared" si="25"/>
        <v>142.29922797246681</v>
      </c>
      <c r="BJ55" s="32">
        <f t="shared" si="26"/>
        <v>154.233028756674</v>
      </c>
      <c r="BK55" s="32">
        <v>91.23</v>
      </c>
      <c r="BL55" s="32"/>
      <c r="BM55" s="32"/>
      <c r="BN55" s="32">
        <f t="shared" si="27"/>
        <v>776.10744566297456</v>
      </c>
      <c r="BO55" s="32">
        <f t="shared" si="28"/>
        <v>798.56065657291219</v>
      </c>
      <c r="BP55" s="32">
        <v>840.43</v>
      </c>
      <c r="BQ55" s="32"/>
      <c r="BR55" s="32"/>
      <c r="BS55" s="32">
        <f t="shared" si="29"/>
        <v>52.780400606448353</v>
      </c>
      <c r="BT55" s="32">
        <f t="shared" si="30"/>
        <v>73.633177440747872</v>
      </c>
      <c r="BU55" s="32">
        <v>31.55</v>
      </c>
      <c r="BV55" s="32"/>
      <c r="BW55" s="32"/>
      <c r="BX55" s="32">
        <f t="shared" si="31"/>
        <v>362.26310941176973</v>
      </c>
      <c r="BY55" s="32">
        <f t="shared" si="32"/>
        <v>373.36693449081616</v>
      </c>
      <c r="BZ55" s="32">
        <v>397.71</v>
      </c>
      <c r="CA55" s="32"/>
      <c r="CB55" s="32"/>
      <c r="CC55" s="32">
        <f t="shared" si="33"/>
        <v>1169.6050254248935</v>
      </c>
      <c r="CD55" s="32">
        <f t="shared" si="34"/>
        <v>1193.4113634029177</v>
      </c>
      <c r="CE55" s="32">
        <v>934.51</v>
      </c>
      <c r="CF55" s="32"/>
      <c r="CG55" s="32"/>
      <c r="CH55" s="32">
        <f t="shared" si="35"/>
        <v>362.53156020707542</v>
      </c>
      <c r="CI55" s="32">
        <f t="shared" si="36"/>
        <v>363.33850249010487</v>
      </c>
      <c r="CJ55" s="32">
        <v>375.69</v>
      </c>
      <c r="CK55" s="32"/>
      <c r="CL55" s="32"/>
      <c r="CM55" s="32">
        <f t="shared" si="37"/>
        <v>1523.7570962277025</v>
      </c>
      <c r="CN55" s="32">
        <f t="shared" si="38"/>
        <v>1577.6859118557616</v>
      </c>
      <c r="CO55" s="32">
        <v>1559.9099999999999</v>
      </c>
      <c r="CP55" s="32"/>
      <c r="CQ55" s="32"/>
      <c r="CR55" s="32"/>
    </row>
    <row r="56" spans="51:96" ht="16" x14ac:dyDescent="0.5">
      <c r="AY56" s="30">
        <f t="shared" si="39"/>
        <v>1994</v>
      </c>
      <c r="AZ56" s="31" t="s">
        <v>182</v>
      </c>
      <c r="BA56" s="31">
        <f t="shared" si="22"/>
        <v>5266.8843111949373</v>
      </c>
      <c r="BB56" s="32">
        <v>4969.8900000000003</v>
      </c>
      <c r="BC56" s="32"/>
      <c r="BD56" s="32">
        <f t="shared" si="23"/>
        <v>855.0205174163633</v>
      </c>
      <c r="BE56" s="32">
        <f t="shared" si="24"/>
        <v>748.06424684709282</v>
      </c>
      <c r="BF56" s="32">
        <v>818.1</v>
      </c>
      <c r="BG56" s="32"/>
      <c r="BH56" s="32"/>
      <c r="BI56" s="32">
        <f t="shared" si="25"/>
        <v>141.12938887371254</v>
      </c>
      <c r="BJ56" s="32">
        <f t="shared" si="26"/>
        <v>152.96508212105519</v>
      </c>
      <c r="BK56" s="32">
        <v>90.48</v>
      </c>
      <c r="BL56" s="32"/>
      <c r="BM56" s="32"/>
      <c r="BN56" s="32">
        <f t="shared" si="27"/>
        <v>787.03203317435919</v>
      </c>
      <c r="BO56" s="32">
        <f t="shared" si="28"/>
        <v>809.80129834826243</v>
      </c>
      <c r="BP56" s="32">
        <v>852.26</v>
      </c>
      <c r="BQ56" s="32"/>
      <c r="BR56" s="32"/>
      <c r="BS56" s="32">
        <f t="shared" si="29"/>
        <v>50.722717793582063</v>
      </c>
      <c r="BT56" s="32">
        <f t="shared" si="30"/>
        <v>70.762533756053102</v>
      </c>
      <c r="BU56" s="32">
        <v>30.32</v>
      </c>
      <c r="BV56" s="32"/>
      <c r="BW56" s="32"/>
      <c r="BX56" s="32">
        <f t="shared" si="31"/>
        <v>356.73411322326695</v>
      </c>
      <c r="BY56" s="32">
        <f t="shared" si="32"/>
        <v>367.66846753660514</v>
      </c>
      <c r="BZ56" s="32">
        <v>391.64</v>
      </c>
      <c r="CA56" s="32"/>
      <c r="CB56" s="32"/>
      <c r="CC56" s="32">
        <f t="shared" si="33"/>
        <v>1152.133103075286</v>
      </c>
      <c r="CD56" s="32">
        <f t="shared" si="34"/>
        <v>1175.5838145986195</v>
      </c>
      <c r="CE56" s="32">
        <v>920.55</v>
      </c>
      <c r="CF56" s="32"/>
      <c r="CG56" s="32"/>
      <c r="CH56" s="32">
        <f t="shared" si="35"/>
        <v>357.47508977803795</v>
      </c>
      <c r="CI56" s="32">
        <f t="shared" si="36"/>
        <v>358.27077709670027</v>
      </c>
      <c r="CJ56" s="32">
        <v>370.45</v>
      </c>
      <c r="CK56" s="32"/>
      <c r="CL56" s="32"/>
      <c r="CM56" s="32">
        <f t="shared" si="37"/>
        <v>1520.8950027146493</v>
      </c>
      <c r="CN56" s="32">
        <f t="shared" si="38"/>
        <v>1574.7225231206824</v>
      </c>
      <c r="CO56" s="32">
        <v>1556.98</v>
      </c>
      <c r="CP56" s="32"/>
      <c r="CQ56" s="32"/>
      <c r="CR56" s="32"/>
    </row>
    <row r="57" spans="51:96" ht="16" x14ac:dyDescent="0.5">
      <c r="AY57" s="30">
        <f t="shared" si="39"/>
        <v>1994</v>
      </c>
      <c r="AZ57" s="31" t="s">
        <v>183</v>
      </c>
      <c r="BA57" s="31">
        <f t="shared" si="22"/>
        <v>5238.2496303290654</v>
      </c>
      <c r="BB57" s="32">
        <v>4942.87</v>
      </c>
      <c r="BC57" s="32"/>
      <c r="BD57" s="32">
        <f t="shared" si="23"/>
        <v>819.48611136312252</v>
      </c>
      <c r="BE57" s="32">
        <f t="shared" si="24"/>
        <v>716.97491254468321</v>
      </c>
      <c r="BF57" s="32">
        <v>784.1</v>
      </c>
      <c r="BG57" s="32"/>
      <c r="BH57" s="32"/>
      <c r="BI57" s="32">
        <f t="shared" si="25"/>
        <v>137.79144797860042</v>
      </c>
      <c r="BJ57" s="32">
        <f t="shared" si="26"/>
        <v>149.34720772075613</v>
      </c>
      <c r="BK57" s="32">
        <v>88.34</v>
      </c>
      <c r="BL57" s="32"/>
      <c r="BM57" s="32"/>
      <c r="BN57" s="32">
        <f t="shared" si="27"/>
        <v>794.96459502751168</v>
      </c>
      <c r="BO57" s="32">
        <f t="shared" si="28"/>
        <v>817.96335353425218</v>
      </c>
      <c r="BP57" s="32">
        <v>860.85</v>
      </c>
      <c r="BQ57" s="32"/>
      <c r="BR57" s="32"/>
      <c r="BS57" s="32">
        <f t="shared" si="29"/>
        <v>52.696754963648914</v>
      </c>
      <c r="BT57" s="32">
        <f t="shared" si="30"/>
        <v>73.516484608036691</v>
      </c>
      <c r="BU57" s="32">
        <v>31.5</v>
      </c>
      <c r="BV57" s="32"/>
      <c r="BW57" s="32"/>
      <c r="BX57" s="32">
        <f t="shared" si="31"/>
        <v>355.14008631554378</v>
      </c>
      <c r="BY57" s="32">
        <f t="shared" si="32"/>
        <v>366.02558167665961</v>
      </c>
      <c r="BZ57" s="32">
        <v>389.89</v>
      </c>
      <c r="CA57" s="32"/>
      <c r="CB57" s="32"/>
      <c r="CC57" s="32">
        <f t="shared" si="33"/>
        <v>1129.629867842769</v>
      </c>
      <c r="CD57" s="32">
        <f t="shared" si="34"/>
        <v>1152.6225447203044</v>
      </c>
      <c r="CE57" s="32">
        <v>902.57</v>
      </c>
      <c r="CF57" s="32"/>
      <c r="CG57" s="32"/>
      <c r="CH57" s="32">
        <f t="shared" si="35"/>
        <v>348.65521578540398</v>
      </c>
      <c r="CI57" s="32">
        <f t="shared" si="36"/>
        <v>349.43127135324283</v>
      </c>
      <c r="CJ57" s="32">
        <v>361.31</v>
      </c>
      <c r="CK57" s="32"/>
      <c r="CL57" s="32"/>
      <c r="CM57" s="32">
        <f t="shared" si="37"/>
        <v>1512.0254432953575</v>
      </c>
      <c r="CN57" s="32">
        <f t="shared" si="38"/>
        <v>1565.5390522283553</v>
      </c>
      <c r="CO57" s="32">
        <v>1547.9</v>
      </c>
      <c r="CP57" s="32"/>
      <c r="CQ57" s="32"/>
      <c r="CR57" s="32"/>
    </row>
    <row r="58" spans="51:96" ht="16" x14ac:dyDescent="0.5">
      <c r="AY58" s="30">
        <f t="shared" si="39"/>
        <v>1994</v>
      </c>
      <c r="AZ58" s="34" t="s">
        <v>184</v>
      </c>
      <c r="BA58" s="31">
        <f t="shared" si="22"/>
        <v>5240.4751236606098</v>
      </c>
      <c r="BB58" s="32">
        <v>4944.97</v>
      </c>
      <c r="BC58" s="32"/>
      <c r="BD58" s="32">
        <f t="shared" si="23"/>
        <v>802.15786276421841</v>
      </c>
      <c r="BE58" s="32">
        <f t="shared" si="24"/>
        <v>701.81429011133184</v>
      </c>
      <c r="BF58" s="32">
        <v>767.52</v>
      </c>
      <c r="BG58" s="32"/>
      <c r="BH58" s="32"/>
      <c r="BI58" s="32">
        <f t="shared" si="25"/>
        <v>132.69094950803188</v>
      </c>
      <c r="BJ58" s="32">
        <f t="shared" si="26"/>
        <v>143.81896038945803</v>
      </c>
      <c r="BK58" s="32">
        <v>85.07</v>
      </c>
      <c r="BL58" s="32"/>
      <c r="BM58" s="32"/>
      <c r="BN58" s="32">
        <f t="shared" si="27"/>
        <v>783.92919175100735</v>
      </c>
      <c r="BO58" s="32">
        <f t="shared" si="28"/>
        <v>806.60869003337007</v>
      </c>
      <c r="BP58" s="32">
        <v>848.9</v>
      </c>
      <c r="BQ58" s="32"/>
      <c r="BR58" s="32"/>
      <c r="BS58" s="32">
        <f t="shared" si="29"/>
        <v>58.334471288331343</v>
      </c>
      <c r="BT58" s="32">
        <f t="shared" si="30"/>
        <v>81.381581532769502</v>
      </c>
      <c r="BU58" s="32">
        <v>34.869999999999997</v>
      </c>
      <c r="BV58" s="32"/>
      <c r="BW58" s="32"/>
      <c r="BX58" s="32">
        <f t="shared" si="31"/>
        <v>348.16280282230963</v>
      </c>
      <c r="BY58" s="32">
        <f t="shared" si="32"/>
        <v>358.8344355696982</v>
      </c>
      <c r="BZ58" s="32">
        <v>382.23</v>
      </c>
      <c r="CA58" s="32"/>
      <c r="CB58" s="32"/>
      <c r="CC58" s="32">
        <f t="shared" si="33"/>
        <v>1122.3081811848033</v>
      </c>
      <c r="CD58" s="32">
        <f t="shared" si="34"/>
        <v>1145.1518312170704</v>
      </c>
      <c r="CE58" s="32">
        <v>896.72</v>
      </c>
      <c r="CF58" s="32"/>
      <c r="CG58" s="32"/>
      <c r="CH58" s="32">
        <f t="shared" si="35"/>
        <v>343.8689384327273</v>
      </c>
      <c r="CI58" s="32">
        <f t="shared" si="36"/>
        <v>344.63434044650876</v>
      </c>
      <c r="CJ58" s="32">
        <v>356.35</v>
      </c>
      <c r="CK58" s="32"/>
      <c r="CL58" s="32"/>
      <c r="CM58" s="32">
        <f t="shared" si="37"/>
        <v>1530.6827764350571</v>
      </c>
      <c r="CN58" s="32">
        <f t="shared" si="38"/>
        <v>1584.8567057573696</v>
      </c>
      <c r="CO58" s="32">
        <v>1567</v>
      </c>
      <c r="CP58" s="32"/>
      <c r="CQ58" s="32"/>
      <c r="CR58" s="32"/>
    </row>
    <row r="59" spans="51:96" ht="16" x14ac:dyDescent="0.5">
      <c r="AY59" s="30">
        <f t="shared" si="39"/>
        <v>1994</v>
      </c>
      <c r="AZ59" s="31" t="s">
        <v>185</v>
      </c>
      <c r="BA59" s="31">
        <f t="shared" si="22"/>
        <v>5231.2340275410543</v>
      </c>
      <c r="BB59" s="32">
        <v>4936.25</v>
      </c>
      <c r="BC59" s="32"/>
      <c r="BD59" s="32">
        <f t="shared" si="23"/>
        <v>800.09895747231008</v>
      </c>
      <c r="BE59" s="32">
        <f t="shared" si="24"/>
        <v>700.01293750616287</v>
      </c>
      <c r="BF59" s="32">
        <v>765.55</v>
      </c>
      <c r="BG59" s="32"/>
      <c r="BH59" s="32"/>
      <c r="BI59" s="32">
        <f t="shared" si="25"/>
        <v>137.6198715774498</v>
      </c>
      <c r="BJ59" s="32">
        <f t="shared" si="26"/>
        <v>149.16124221419869</v>
      </c>
      <c r="BK59" s="32">
        <v>88.23</v>
      </c>
      <c r="BL59" s="32"/>
      <c r="BM59" s="32"/>
      <c r="BN59" s="32">
        <f t="shared" si="27"/>
        <v>774.29745483268596</v>
      </c>
      <c r="BO59" s="32">
        <f t="shared" si="28"/>
        <v>796.69830172255843</v>
      </c>
      <c r="BP59" s="32">
        <v>838.47</v>
      </c>
      <c r="BQ59" s="32"/>
      <c r="BR59" s="32"/>
      <c r="BS59" s="32">
        <f t="shared" si="29"/>
        <v>61.278797914871738</v>
      </c>
      <c r="BT59" s="32">
        <f t="shared" si="30"/>
        <v>85.489169244202685</v>
      </c>
      <c r="BU59" s="32">
        <v>36.630000000000003</v>
      </c>
      <c r="BV59" s="32"/>
      <c r="BW59" s="32"/>
      <c r="BX59" s="32">
        <f t="shared" si="31"/>
        <v>335.65652314057269</v>
      </c>
      <c r="BY59" s="32">
        <f t="shared" si="32"/>
        <v>345.94482250852565</v>
      </c>
      <c r="BZ59" s="32">
        <v>368.5</v>
      </c>
      <c r="CA59" s="32"/>
      <c r="CB59" s="32"/>
      <c r="CC59" s="32">
        <f t="shared" si="33"/>
        <v>1128.0654048816652</v>
      </c>
      <c r="CD59" s="32">
        <f t="shared" si="34"/>
        <v>1151.0262384161945</v>
      </c>
      <c r="CE59" s="32">
        <v>901.32</v>
      </c>
      <c r="CF59" s="32"/>
      <c r="CG59" s="32"/>
      <c r="CH59" s="32">
        <f t="shared" si="35"/>
        <v>343.02940994546344</v>
      </c>
      <c r="CI59" s="32">
        <f t="shared" si="36"/>
        <v>343.79294329149695</v>
      </c>
      <c r="CJ59" s="32">
        <v>355.48</v>
      </c>
      <c r="CK59" s="32"/>
      <c r="CL59" s="32"/>
      <c r="CM59" s="32">
        <f t="shared" si="37"/>
        <v>1549.6526931666262</v>
      </c>
      <c r="CN59" s="32">
        <f t="shared" si="38"/>
        <v>1604.4980058376555</v>
      </c>
      <c r="CO59" s="32">
        <v>1586.4199999999998</v>
      </c>
      <c r="CP59" s="32"/>
      <c r="CQ59" s="32"/>
      <c r="CR59" s="32"/>
    </row>
    <row r="60" spans="51:96" ht="16" x14ac:dyDescent="0.5">
      <c r="AY60" s="30">
        <f t="shared" si="39"/>
        <v>1994</v>
      </c>
      <c r="AZ60" s="31" t="s">
        <v>186</v>
      </c>
      <c r="BA60" s="31">
        <f t="shared" si="22"/>
        <v>5267.5625567816933</v>
      </c>
      <c r="BB60" s="32">
        <v>4970.53</v>
      </c>
      <c r="BC60" s="32"/>
      <c r="BD60" s="32">
        <f t="shared" si="23"/>
        <v>815.00250542287517</v>
      </c>
      <c r="BE60" s="32">
        <f t="shared" si="24"/>
        <v>713.05217006946748</v>
      </c>
      <c r="BF60" s="32">
        <v>779.81</v>
      </c>
      <c r="BG60" s="32"/>
      <c r="BH60" s="32"/>
      <c r="BI60" s="32">
        <f t="shared" si="25"/>
        <v>141.56612880391415</v>
      </c>
      <c r="BJ60" s="32">
        <f t="shared" si="26"/>
        <v>153.43844886501955</v>
      </c>
      <c r="BK60" s="32">
        <v>90.76</v>
      </c>
      <c r="BL60" s="32"/>
      <c r="BM60" s="32"/>
      <c r="BN60" s="32">
        <f t="shared" si="27"/>
        <v>756.20678117689351</v>
      </c>
      <c r="BO60" s="32">
        <f t="shared" si="28"/>
        <v>778.08425502948069</v>
      </c>
      <c r="BP60" s="32">
        <v>818.88</v>
      </c>
      <c r="BQ60" s="32"/>
      <c r="BR60" s="32"/>
      <c r="BS60" s="32">
        <f t="shared" si="29"/>
        <v>59.505510287523549</v>
      </c>
      <c r="BT60" s="32">
        <f t="shared" si="30"/>
        <v>83.015281190725872</v>
      </c>
      <c r="BU60" s="32">
        <v>35.57</v>
      </c>
      <c r="BV60" s="32"/>
      <c r="BW60" s="32"/>
      <c r="BX60" s="32">
        <f t="shared" si="31"/>
        <v>324.88090124436383</v>
      </c>
      <c r="BY60" s="32">
        <f t="shared" si="32"/>
        <v>334.838914095294</v>
      </c>
      <c r="BZ60" s="32">
        <v>356.67</v>
      </c>
      <c r="CA60" s="32"/>
      <c r="CB60" s="32"/>
      <c r="CC60" s="32">
        <f t="shared" si="33"/>
        <v>1156.4760522553102</v>
      </c>
      <c r="CD60" s="32">
        <f t="shared" si="34"/>
        <v>1180.0151608988283</v>
      </c>
      <c r="CE60" s="32">
        <v>924.02</v>
      </c>
      <c r="CF60" s="32"/>
      <c r="CG60" s="32"/>
      <c r="CH60" s="32">
        <f t="shared" si="35"/>
        <v>351.84928393809747</v>
      </c>
      <c r="CI60" s="32">
        <f t="shared" si="36"/>
        <v>352.63244903495445</v>
      </c>
      <c r="CJ60" s="32">
        <v>364.62</v>
      </c>
      <c r="CK60" s="32"/>
      <c r="CL60" s="32"/>
      <c r="CM60" s="32">
        <f t="shared" si="37"/>
        <v>1527.0489921795763</v>
      </c>
      <c r="CN60" s="32">
        <f t="shared" si="38"/>
        <v>1581.094314598839</v>
      </c>
      <c r="CO60" s="32">
        <v>1563.28</v>
      </c>
      <c r="CP60" s="32"/>
      <c r="CQ60" s="32"/>
      <c r="CR60" s="32"/>
    </row>
    <row r="61" spans="51:96" ht="16" x14ac:dyDescent="0.5">
      <c r="AY61" s="30">
        <f t="shared" si="39"/>
        <v>1994</v>
      </c>
      <c r="AZ61" s="31" t="s">
        <v>187</v>
      </c>
      <c r="BA61" s="31">
        <f t="shared" si="22"/>
        <v>5317.9328891856494</v>
      </c>
      <c r="BB61" s="32">
        <v>5018.0600000000004</v>
      </c>
      <c r="BC61" s="32"/>
      <c r="BD61" s="32">
        <f t="shared" si="23"/>
        <v>840.03335909861403</v>
      </c>
      <c r="BE61" s="32">
        <f t="shared" si="24"/>
        <v>734.9518629089589</v>
      </c>
      <c r="BF61" s="32">
        <v>803.76</v>
      </c>
      <c r="BG61" s="32"/>
      <c r="BH61" s="32"/>
      <c r="BI61" s="32">
        <f t="shared" si="25"/>
        <v>140.38069185050983</v>
      </c>
      <c r="BJ61" s="32">
        <f t="shared" si="26"/>
        <v>152.15359627425912</v>
      </c>
      <c r="BK61" s="32">
        <v>90</v>
      </c>
      <c r="BL61" s="32"/>
      <c r="BM61" s="32"/>
      <c r="BN61" s="32">
        <f t="shared" si="27"/>
        <v>757.4442238873969</v>
      </c>
      <c r="BO61" s="32">
        <f t="shared" si="28"/>
        <v>779.35749763125318</v>
      </c>
      <c r="BP61" s="32">
        <v>820.22</v>
      </c>
      <c r="BQ61" s="32"/>
      <c r="BR61" s="32"/>
      <c r="BS61" s="32">
        <f t="shared" si="29"/>
        <v>57.615118760256145</v>
      </c>
      <c r="BT61" s="32">
        <f t="shared" si="30"/>
        <v>80.378023171453449</v>
      </c>
      <c r="BU61" s="32">
        <v>34.44</v>
      </c>
      <c r="BV61" s="32"/>
      <c r="BW61" s="32"/>
      <c r="BX61" s="32">
        <f t="shared" si="31"/>
        <v>331.04750819595586</v>
      </c>
      <c r="BY61" s="32">
        <f t="shared" si="32"/>
        <v>341.19453539348325</v>
      </c>
      <c r="BZ61" s="32">
        <v>363.44</v>
      </c>
      <c r="CA61" s="32"/>
      <c r="CB61" s="32"/>
      <c r="CC61" s="32">
        <f t="shared" si="33"/>
        <v>1160.2307633619594</v>
      </c>
      <c r="CD61" s="32">
        <f t="shared" si="34"/>
        <v>1183.8462960286918</v>
      </c>
      <c r="CE61" s="32">
        <v>927.02</v>
      </c>
      <c r="CF61" s="32"/>
      <c r="CG61" s="32"/>
      <c r="CH61" s="32">
        <f t="shared" si="35"/>
        <v>358.06372469439538</v>
      </c>
      <c r="CI61" s="32">
        <f t="shared" si="36"/>
        <v>358.86072222837527</v>
      </c>
      <c r="CJ61" s="32">
        <v>371.06</v>
      </c>
      <c r="CK61" s="32"/>
      <c r="CL61" s="32"/>
      <c r="CM61" s="32">
        <f t="shared" si="37"/>
        <v>1522.5067618602257</v>
      </c>
      <c r="CN61" s="32">
        <f t="shared" si="38"/>
        <v>1576.391325650676</v>
      </c>
      <c r="CO61" s="32">
        <v>1558.63</v>
      </c>
      <c r="CP61" s="32"/>
      <c r="CQ61" s="32"/>
      <c r="CR61" s="32"/>
    </row>
    <row r="62" spans="51:96" ht="16" x14ac:dyDescent="0.5">
      <c r="AY62" s="30">
        <f t="shared" si="39"/>
        <v>1994</v>
      </c>
      <c r="AZ62" s="31" t="s">
        <v>188</v>
      </c>
      <c r="BA62" s="31">
        <f t="shared" si="22"/>
        <v>5428.8790305567845</v>
      </c>
      <c r="BB62" s="32">
        <v>5122.75</v>
      </c>
      <c r="BC62" s="32"/>
      <c r="BD62" s="32">
        <f t="shared" si="23"/>
        <v>869.23427983765976</v>
      </c>
      <c r="BE62" s="32">
        <f t="shared" si="24"/>
        <v>760.49998056805657</v>
      </c>
      <c r="BF62" s="32">
        <v>831.7</v>
      </c>
      <c r="BG62" s="32"/>
      <c r="BH62" s="32"/>
      <c r="BI62" s="32">
        <f t="shared" si="25"/>
        <v>130.55404342097415</v>
      </c>
      <c r="BJ62" s="32">
        <f t="shared" si="26"/>
        <v>141.50284453506097</v>
      </c>
      <c r="BK62" s="32">
        <v>83.7</v>
      </c>
      <c r="BL62" s="32"/>
      <c r="BM62" s="32"/>
      <c r="BN62" s="32">
        <f t="shared" si="27"/>
        <v>756.91784900307835</v>
      </c>
      <c r="BO62" s="32">
        <f t="shared" si="28"/>
        <v>778.81589443497683</v>
      </c>
      <c r="BP62" s="32">
        <v>819.65</v>
      </c>
      <c r="BQ62" s="32"/>
      <c r="BR62" s="32"/>
      <c r="BS62" s="32">
        <f t="shared" si="29"/>
        <v>56.444079761063946</v>
      </c>
      <c r="BT62" s="32">
        <f t="shared" si="30"/>
        <v>78.744323513497093</v>
      </c>
      <c r="BU62" s="32">
        <v>33.74</v>
      </c>
      <c r="BV62" s="32"/>
      <c r="BW62" s="32"/>
      <c r="BX62" s="32">
        <f t="shared" si="31"/>
        <v>343.79061473255456</v>
      </c>
      <c r="BY62" s="32">
        <f t="shared" si="32"/>
        <v>354.32823435384762</v>
      </c>
      <c r="BZ62" s="32">
        <v>377.43</v>
      </c>
      <c r="CA62" s="32"/>
      <c r="CB62" s="32"/>
      <c r="CC62" s="32">
        <f t="shared" si="33"/>
        <v>1171.1945197933749</v>
      </c>
      <c r="CD62" s="32">
        <f t="shared" si="34"/>
        <v>1195.0332106078934</v>
      </c>
      <c r="CE62" s="32">
        <v>935.78</v>
      </c>
      <c r="CF62" s="32"/>
      <c r="CG62" s="32"/>
      <c r="CH62" s="32">
        <f t="shared" si="35"/>
        <v>368.47580788701254</v>
      </c>
      <c r="CI62" s="32">
        <f t="shared" si="36"/>
        <v>369.29598119685522</v>
      </c>
      <c r="CJ62" s="32">
        <v>381.85</v>
      </c>
      <c r="CK62" s="32"/>
      <c r="CL62" s="32"/>
      <c r="CM62" s="32">
        <f t="shared" si="37"/>
        <v>1516.7630383596268</v>
      </c>
      <c r="CN62" s="32">
        <f t="shared" si="38"/>
        <v>1570.4443202710629</v>
      </c>
      <c r="CO62" s="32">
        <v>1552.75</v>
      </c>
      <c r="CP62" s="32"/>
      <c r="CQ62" s="32"/>
      <c r="CR62" s="32"/>
    </row>
    <row r="63" spans="51:96" ht="16" x14ac:dyDescent="0.5">
      <c r="AY63" s="30">
        <f t="shared" si="39"/>
        <v>1994</v>
      </c>
      <c r="AZ63" s="31" t="s">
        <v>189</v>
      </c>
      <c r="BA63" s="31">
        <f t="shared" si="22"/>
        <v>5460.4174503409586</v>
      </c>
      <c r="BB63" s="32">
        <v>5152.51</v>
      </c>
      <c r="BC63" s="32"/>
      <c r="BD63" s="32">
        <f t="shared" si="23"/>
        <v>895.86418178579424</v>
      </c>
      <c r="BE63" s="32">
        <f t="shared" si="24"/>
        <v>783.79869345115617</v>
      </c>
      <c r="BF63" s="32">
        <v>857.18</v>
      </c>
      <c r="BG63" s="32"/>
      <c r="BH63" s="32"/>
      <c r="BI63" s="32">
        <f t="shared" si="25"/>
        <v>129.8521399617216</v>
      </c>
      <c r="BJ63" s="32">
        <f t="shared" si="26"/>
        <v>140.74207655368969</v>
      </c>
      <c r="BK63" s="32">
        <v>83.25</v>
      </c>
      <c r="BL63" s="32"/>
      <c r="BM63" s="32"/>
      <c r="BN63" s="32">
        <f t="shared" si="27"/>
        <v>765.82004880102818</v>
      </c>
      <c r="BO63" s="32">
        <f t="shared" si="28"/>
        <v>787.97563971937029</v>
      </c>
      <c r="BP63" s="32">
        <v>829.29</v>
      </c>
      <c r="BQ63" s="32"/>
      <c r="BR63" s="32"/>
      <c r="BS63" s="32">
        <f t="shared" si="29"/>
        <v>59.120740330646122</v>
      </c>
      <c r="BT63" s="32">
        <f t="shared" si="30"/>
        <v>82.478494160254513</v>
      </c>
      <c r="BU63" s="32">
        <v>35.340000000000003</v>
      </c>
      <c r="BV63" s="32"/>
      <c r="BW63" s="32"/>
      <c r="BX63" s="32">
        <f t="shared" si="31"/>
        <v>342.22391400039226</v>
      </c>
      <c r="BY63" s="32">
        <f t="shared" si="32"/>
        <v>352.71351225150113</v>
      </c>
      <c r="BZ63" s="32">
        <v>375.71</v>
      </c>
      <c r="CA63" s="32"/>
      <c r="CB63" s="32"/>
      <c r="CC63" s="32">
        <f t="shared" si="33"/>
        <v>1196.5638511706341</v>
      </c>
      <c r="CD63" s="32">
        <f t="shared" si="34"/>
        <v>1220.9189136353377</v>
      </c>
      <c r="CE63" s="32">
        <v>956.05</v>
      </c>
      <c r="CF63" s="32"/>
      <c r="CG63" s="32"/>
      <c r="CH63" s="32">
        <f t="shared" si="35"/>
        <v>374.40075606149531</v>
      </c>
      <c r="CI63" s="32">
        <f t="shared" si="36"/>
        <v>375.23411744027197</v>
      </c>
      <c r="CJ63" s="32">
        <v>387.99</v>
      </c>
      <c r="CK63" s="32"/>
      <c r="CL63" s="32"/>
      <c r="CM63" s="32">
        <f t="shared" si="37"/>
        <v>1558.551557297656</v>
      </c>
      <c r="CN63" s="32">
        <f t="shared" si="38"/>
        <v>1613.7118185941647</v>
      </c>
      <c r="CO63" s="32">
        <v>1595.53</v>
      </c>
      <c r="CP63" s="32"/>
      <c r="CQ63" s="32"/>
      <c r="CR63" s="32"/>
    </row>
    <row r="64" spans="51:96" ht="16" x14ac:dyDescent="0.5">
      <c r="AY64" s="30">
        <f t="shared" si="39"/>
        <v>1995</v>
      </c>
      <c r="AZ64" s="31" t="s">
        <v>178</v>
      </c>
      <c r="BA64" s="31">
        <f t="shared" si="22"/>
        <v>5486.5511006056659</v>
      </c>
      <c r="BB64" s="32">
        <v>5177.17</v>
      </c>
      <c r="BC64" s="32"/>
      <c r="BD64" s="32">
        <f t="shared" si="23"/>
        <v>896.32403880530683</v>
      </c>
      <c r="BE64" s="32">
        <f t="shared" si="24"/>
        <v>784.20102601271697</v>
      </c>
      <c r="BF64" s="32">
        <v>857.62</v>
      </c>
      <c r="BG64" s="32"/>
      <c r="BH64" s="32"/>
      <c r="BI64" s="32">
        <f t="shared" si="25"/>
        <v>133.67361435098547</v>
      </c>
      <c r="BJ64" s="32">
        <f t="shared" si="26"/>
        <v>144.88403556337786</v>
      </c>
      <c r="BK64" s="32">
        <v>85.7</v>
      </c>
      <c r="BL64" s="32"/>
      <c r="BM64" s="32"/>
      <c r="BN64" s="32">
        <f t="shared" si="27"/>
        <v>770.23421011162998</v>
      </c>
      <c r="BO64" s="32">
        <f t="shared" si="28"/>
        <v>792.51750511972318</v>
      </c>
      <c r="BP64" s="32">
        <v>834.07</v>
      </c>
      <c r="BQ64" s="32"/>
      <c r="BR64" s="32"/>
      <c r="BS64" s="32">
        <f t="shared" si="29"/>
        <v>54.302751305398218</v>
      </c>
      <c r="BT64" s="32">
        <f t="shared" si="30"/>
        <v>75.756986996091143</v>
      </c>
      <c r="BU64" s="32">
        <v>32.46</v>
      </c>
      <c r="BV64" s="32"/>
      <c r="BW64" s="32"/>
      <c r="BX64" s="32">
        <f t="shared" si="31"/>
        <v>347.93508469263486</v>
      </c>
      <c r="BY64" s="32">
        <f t="shared" si="32"/>
        <v>358.59973758970597</v>
      </c>
      <c r="BZ64" s="32">
        <v>381.98</v>
      </c>
      <c r="CA64" s="32"/>
      <c r="CB64" s="32"/>
      <c r="CC64" s="32">
        <f t="shared" si="33"/>
        <v>1217.4901077383586</v>
      </c>
      <c r="CD64" s="32">
        <f t="shared" si="34"/>
        <v>1242.2711067591104</v>
      </c>
      <c r="CE64" s="32">
        <v>972.77</v>
      </c>
      <c r="CF64" s="32"/>
      <c r="CG64" s="32"/>
      <c r="CH64" s="32">
        <f t="shared" si="35"/>
        <v>380.9529381632442</v>
      </c>
      <c r="CI64" s="32">
        <f t="shared" si="36"/>
        <v>381.80088374203092</v>
      </c>
      <c r="CJ64" s="32">
        <v>394.78</v>
      </c>
      <c r="CK64" s="32"/>
      <c r="CL64" s="32"/>
      <c r="CM64" s="32">
        <f t="shared" si="37"/>
        <v>1553.4330009807959</v>
      </c>
      <c r="CN64" s="32">
        <f t="shared" si="38"/>
        <v>1608.4121063170946</v>
      </c>
      <c r="CO64" s="32">
        <v>1590.29</v>
      </c>
      <c r="CP64" s="32"/>
      <c r="CQ64" s="32"/>
      <c r="CR64" s="32"/>
    </row>
    <row r="65" spans="51:96" ht="16" x14ac:dyDescent="0.5">
      <c r="AY65" s="30">
        <f t="shared" si="39"/>
        <v>1995</v>
      </c>
      <c r="AZ65" s="31" t="s">
        <v>179</v>
      </c>
      <c r="BA65" s="31">
        <f t="shared" si="22"/>
        <v>5448.2938104776877</v>
      </c>
      <c r="BB65" s="32">
        <v>5141.07</v>
      </c>
      <c r="BC65" s="32"/>
      <c r="BD65" s="32">
        <f t="shared" si="23"/>
        <v>898.60242131107339</v>
      </c>
      <c r="BE65" s="32">
        <f t="shared" si="24"/>
        <v>786.19440097681252</v>
      </c>
      <c r="BF65" s="32">
        <v>859.8</v>
      </c>
      <c r="BG65" s="32"/>
      <c r="BH65" s="32"/>
      <c r="BI65" s="32">
        <f t="shared" si="25"/>
        <v>137.58867586814966</v>
      </c>
      <c r="BJ65" s="32">
        <f t="shared" si="26"/>
        <v>149.1274303039155</v>
      </c>
      <c r="BK65" s="32">
        <v>88.21</v>
      </c>
      <c r="BL65" s="32"/>
      <c r="BM65" s="32"/>
      <c r="BN65" s="32">
        <f t="shared" si="27"/>
        <v>786.21938423014785</v>
      </c>
      <c r="BO65" s="32">
        <f t="shared" si="28"/>
        <v>808.96513902769539</v>
      </c>
      <c r="BP65" s="32">
        <v>851.38</v>
      </c>
      <c r="BQ65" s="32"/>
      <c r="BR65" s="32"/>
      <c r="BS65" s="32">
        <f t="shared" si="29"/>
        <v>64.005645870133563</v>
      </c>
      <c r="BT65" s="32">
        <f t="shared" si="30"/>
        <v>89.293355590586785</v>
      </c>
      <c r="BU65" s="32">
        <v>38.26</v>
      </c>
      <c r="BV65" s="32"/>
      <c r="BW65" s="32"/>
      <c r="BX65" s="32">
        <f t="shared" si="31"/>
        <v>347.47053970809844</v>
      </c>
      <c r="BY65" s="32">
        <f t="shared" si="32"/>
        <v>358.1209537105218</v>
      </c>
      <c r="BZ65" s="32">
        <v>381.47</v>
      </c>
      <c r="CA65" s="32"/>
      <c r="CB65" s="32"/>
      <c r="CC65" s="32">
        <f t="shared" si="33"/>
        <v>1211.5076013750977</v>
      </c>
      <c r="CD65" s="32">
        <f t="shared" si="34"/>
        <v>1236.1668314521946</v>
      </c>
      <c r="CE65" s="32">
        <v>967.99</v>
      </c>
      <c r="CF65" s="32"/>
      <c r="CG65" s="32"/>
      <c r="CH65" s="32">
        <f t="shared" si="35"/>
        <v>377.55622520328012</v>
      </c>
      <c r="CI65" s="32">
        <f t="shared" si="36"/>
        <v>378.39661019531638</v>
      </c>
      <c r="CJ65" s="32">
        <v>391.26</v>
      </c>
      <c r="CK65" s="32"/>
      <c r="CL65" s="32"/>
      <c r="CM65" s="32">
        <f t="shared" si="37"/>
        <v>1559.0692738716896</v>
      </c>
      <c r="CN65" s="32">
        <f t="shared" si="38"/>
        <v>1614.247858194708</v>
      </c>
      <c r="CO65" s="32">
        <v>1596.06</v>
      </c>
      <c r="CP65" s="32"/>
      <c r="CQ65" s="32"/>
      <c r="CR65" s="32"/>
    </row>
    <row r="66" spans="51:96" ht="16" x14ac:dyDescent="0.5">
      <c r="AY66" s="30">
        <f t="shared" si="39"/>
        <v>1995</v>
      </c>
      <c r="AZ66" s="31" t="s">
        <v>180</v>
      </c>
      <c r="BA66" s="31">
        <f t="shared" si="22"/>
        <v>5433.1816509977716</v>
      </c>
      <c r="BB66" s="32">
        <v>5126.8100000000004</v>
      </c>
      <c r="BC66" s="32"/>
      <c r="BD66" s="32">
        <f t="shared" si="23"/>
        <v>888.22428448434744</v>
      </c>
      <c r="BE66" s="32">
        <f t="shared" si="24"/>
        <v>777.11448657613823</v>
      </c>
      <c r="BF66" s="32">
        <v>849.87</v>
      </c>
      <c r="BG66" s="32"/>
      <c r="BH66" s="32"/>
      <c r="BI66" s="32">
        <f t="shared" si="25"/>
        <v>139.38242915290618</v>
      </c>
      <c r="BJ66" s="32">
        <f t="shared" si="26"/>
        <v>151.07161514519771</v>
      </c>
      <c r="BK66" s="32">
        <v>89.36</v>
      </c>
      <c r="BL66" s="32"/>
      <c r="BM66" s="32"/>
      <c r="BN66" s="32">
        <f t="shared" si="27"/>
        <v>773.30011294660846</v>
      </c>
      <c r="BO66" s="32">
        <f t="shared" si="28"/>
        <v>795.67210619277159</v>
      </c>
      <c r="BP66" s="32">
        <v>837.39</v>
      </c>
      <c r="BQ66" s="32"/>
      <c r="BR66" s="32"/>
      <c r="BS66" s="32">
        <f t="shared" si="29"/>
        <v>63.82162545597479</v>
      </c>
      <c r="BT66" s="32">
        <f t="shared" si="30"/>
        <v>89.036631358622216</v>
      </c>
      <c r="BU66" s="32">
        <v>38.15</v>
      </c>
      <c r="BV66" s="32"/>
      <c r="BW66" s="32"/>
      <c r="BX66" s="32">
        <f t="shared" si="31"/>
        <v>359.88573213796548</v>
      </c>
      <c r="BY66" s="32">
        <f t="shared" si="32"/>
        <v>370.91668757969745</v>
      </c>
      <c r="BZ66" s="32">
        <v>395.1</v>
      </c>
      <c r="CA66" s="32"/>
      <c r="CB66" s="32"/>
      <c r="CC66" s="32">
        <f t="shared" si="33"/>
        <v>1192.6088888049637</v>
      </c>
      <c r="CD66" s="32">
        <f t="shared" si="34"/>
        <v>1216.8834512985484</v>
      </c>
      <c r="CE66" s="32">
        <v>952.89</v>
      </c>
      <c r="CF66" s="32"/>
      <c r="CG66" s="32"/>
      <c r="CH66" s="32">
        <f t="shared" si="35"/>
        <v>378.48260146508858</v>
      </c>
      <c r="CI66" s="32">
        <f t="shared" si="36"/>
        <v>379.32504843532951</v>
      </c>
      <c r="CJ66" s="32">
        <v>392.22</v>
      </c>
      <c r="CK66" s="32"/>
      <c r="CL66" s="32"/>
      <c r="CM66" s="32">
        <f t="shared" si="37"/>
        <v>1546.8589773142942</v>
      </c>
      <c r="CN66" s="32">
        <f t="shared" si="38"/>
        <v>1601.6054147856669</v>
      </c>
      <c r="CO66" s="32">
        <v>1583.56</v>
      </c>
      <c r="CP66" s="32"/>
      <c r="CQ66" s="32"/>
      <c r="CR66" s="32"/>
    </row>
    <row r="67" spans="51:96" ht="16" x14ac:dyDescent="0.5">
      <c r="AY67" s="30">
        <f t="shared" si="39"/>
        <v>1995</v>
      </c>
      <c r="AZ67" s="31" t="s">
        <v>181</v>
      </c>
      <c r="BA67" s="31">
        <f t="shared" si="22"/>
        <v>5362.474548578416</v>
      </c>
      <c r="BB67" s="32">
        <v>5060.09</v>
      </c>
      <c r="BC67" s="32"/>
      <c r="BD67" s="32">
        <f t="shared" si="23"/>
        <v>883.61526299332411</v>
      </c>
      <c r="BE67" s="32">
        <f t="shared" si="24"/>
        <v>773.08201703867871</v>
      </c>
      <c r="BF67" s="32">
        <v>845.46</v>
      </c>
      <c r="BG67" s="32"/>
      <c r="BH67" s="32"/>
      <c r="BI67" s="32">
        <f t="shared" si="25"/>
        <v>136.94916382749736</v>
      </c>
      <c r="BJ67" s="32">
        <f t="shared" si="26"/>
        <v>148.43428614311057</v>
      </c>
      <c r="BK67" s="32">
        <v>87.8</v>
      </c>
      <c r="BL67" s="32"/>
      <c r="BM67" s="32"/>
      <c r="BN67" s="32">
        <f t="shared" si="27"/>
        <v>782.68251439341054</v>
      </c>
      <c r="BO67" s="32">
        <f t="shared" si="28"/>
        <v>805.32594562113661</v>
      </c>
      <c r="BP67" s="32">
        <v>847.55</v>
      </c>
      <c r="BQ67" s="32"/>
      <c r="BR67" s="32"/>
      <c r="BS67" s="32">
        <f t="shared" si="29"/>
        <v>65.712016983242208</v>
      </c>
      <c r="BT67" s="32">
        <f t="shared" si="30"/>
        <v>91.673889377894653</v>
      </c>
      <c r="BU67" s="32">
        <v>39.28</v>
      </c>
      <c r="BV67" s="32"/>
      <c r="BW67" s="32"/>
      <c r="BX67" s="32">
        <f t="shared" si="31"/>
        <v>364.4492034566473</v>
      </c>
      <c r="BY67" s="32">
        <f t="shared" si="32"/>
        <v>375.62003509874143</v>
      </c>
      <c r="BZ67" s="32">
        <v>400.11</v>
      </c>
      <c r="CA67" s="32"/>
      <c r="CB67" s="32"/>
      <c r="CC67" s="32">
        <f t="shared" si="33"/>
        <v>1148.215687820682</v>
      </c>
      <c r="CD67" s="32">
        <f t="shared" si="34"/>
        <v>1171.5866636131286</v>
      </c>
      <c r="CE67" s="32">
        <v>917.42</v>
      </c>
      <c r="CF67" s="32"/>
      <c r="CG67" s="32"/>
      <c r="CH67" s="32">
        <f t="shared" si="35"/>
        <v>371.16808889789314</v>
      </c>
      <c r="CI67" s="32">
        <f t="shared" si="36"/>
        <v>371.9942548318931</v>
      </c>
      <c r="CJ67" s="32">
        <v>384.64</v>
      </c>
      <c r="CK67" s="32"/>
      <c r="CL67" s="32"/>
      <c r="CM67" s="32">
        <f t="shared" si="37"/>
        <v>1560.7103377290032</v>
      </c>
      <c r="CN67" s="32">
        <f t="shared" si="38"/>
        <v>1615.9470025888827</v>
      </c>
      <c r="CO67" s="32">
        <v>1597.7399999999998</v>
      </c>
      <c r="CP67" s="32"/>
      <c r="CQ67" s="32"/>
      <c r="CR67" s="32"/>
    </row>
    <row r="68" spans="51:96" ht="16" x14ac:dyDescent="0.5">
      <c r="AY68" s="30">
        <f t="shared" ref="AY68:AY131" si="43">++AY80-1</f>
        <v>1995</v>
      </c>
      <c r="AZ68" s="31" t="s">
        <v>182</v>
      </c>
      <c r="BA68" s="31">
        <f t="shared" ref="BA68:BA131" si="44">+BB68/1000*$BC$244/$BB$244</f>
        <v>5317.9116940110625</v>
      </c>
      <c r="BB68" s="32">
        <v>5018.04</v>
      </c>
      <c r="BC68" s="32"/>
      <c r="BD68" s="32">
        <f t="shared" ref="BD68:BD131" si="45">+BF68*$BG$242/$BF$242</f>
        <v>846.44000348409543</v>
      </c>
      <c r="BE68" s="32">
        <f t="shared" ref="BE68:BE131" si="46">+BF68*$BE$243/$BG$243</f>
        <v>740.55708700524622</v>
      </c>
      <c r="BF68" s="32">
        <v>809.89</v>
      </c>
      <c r="BG68" s="32"/>
      <c r="BH68" s="32"/>
      <c r="BI68" s="32">
        <f t="shared" ref="BI68:BI131" si="47">+BK68*$BL$242/$BK$242</f>
        <v>138.85210209480425</v>
      </c>
      <c r="BJ68" s="32">
        <f t="shared" ref="BJ68:BJ131" si="48">+BK68*$BJ$242/$BK$242</f>
        <v>150.49681267038383</v>
      </c>
      <c r="BK68" s="32">
        <v>89.02</v>
      </c>
      <c r="BL68" s="32"/>
      <c r="BM68" s="32"/>
      <c r="BN68" s="32">
        <f t="shared" ref="BN68:BN131" si="49">+BP68*$BQ$242/$BP$242</f>
        <v>771.97032376517211</v>
      </c>
      <c r="BO68" s="32">
        <f t="shared" ref="BO68:BO131" si="50">+BP68*$BO$242/$BP$242</f>
        <v>794.30384548638915</v>
      </c>
      <c r="BP68" s="32">
        <v>835.95</v>
      </c>
      <c r="BQ68" s="32"/>
      <c r="BR68" s="32"/>
      <c r="BS68" s="32">
        <f t="shared" ref="BS68:BS131" si="51">+BU68*$BV$242/$BU$242</f>
        <v>55.457061176030514</v>
      </c>
      <c r="BT68" s="32">
        <f t="shared" ref="BT68:BT131" si="52">+BU68*$BT$242/$BU$242</f>
        <v>77.367348087505292</v>
      </c>
      <c r="BU68" s="32">
        <v>33.15</v>
      </c>
      <c r="BV68" s="32"/>
      <c r="BW68" s="32"/>
      <c r="BX68" s="32">
        <f t="shared" ref="BX68:BX131" si="53">+BZ68*$CA$242/$BZ$242</f>
        <v>359.92216703871338</v>
      </c>
      <c r="BY68" s="32">
        <f t="shared" ref="BY68:BY131" si="54">+BZ68*$BY$242/$BZ$242</f>
        <v>370.95423925649612</v>
      </c>
      <c r="BZ68" s="32">
        <v>395.14</v>
      </c>
      <c r="CA68" s="32"/>
      <c r="CB68" s="32"/>
      <c r="CC68" s="32">
        <f t="shared" ref="CC68:CC131" si="55">+CE68*$CF$242/$CE$242</f>
        <v>1130.5059671009869</v>
      </c>
      <c r="CD68" s="32">
        <f t="shared" ref="CD68:CD131" si="56">+CE68*$CD$242/$CE$242</f>
        <v>1153.5164762506056</v>
      </c>
      <c r="CE68" s="32">
        <v>903.27</v>
      </c>
      <c r="CF68" s="32"/>
      <c r="CG68" s="32"/>
      <c r="CH68" s="32">
        <f t="shared" ref="CH68:CH131" si="57">+CJ68*$CK$242/$CJ$242</f>
        <v>374.42005556694966</v>
      </c>
      <c r="CI68" s="32">
        <f t="shared" ref="CI68:CI131" si="58">+CJ68*$CI$242/$CJ$242</f>
        <v>375.25345990360557</v>
      </c>
      <c r="CJ68" s="32">
        <v>388.01</v>
      </c>
      <c r="CK68" s="32"/>
      <c r="CL68" s="32"/>
      <c r="CM68" s="32">
        <f t="shared" ref="CM68:CM131" si="59">+CO68*$CP$242/$CO$242</f>
        <v>1562.3904745353009</v>
      </c>
      <c r="CN68" s="32">
        <f t="shared" ref="CN68:CN131" si="60">+CO68*$CN$242/$CO$242</f>
        <v>1617.686602801967</v>
      </c>
      <c r="CO68" s="32">
        <v>1599.46</v>
      </c>
      <c r="CP68" s="32"/>
      <c r="CQ68" s="32"/>
      <c r="CR68" s="32"/>
    </row>
    <row r="69" spans="51:96" ht="16" x14ac:dyDescent="0.5">
      <c r="AY69" s="30">
        <f t="shared" si="43"/>
        <v>1995</v>
      </c>
      <c r="AZ69" s="31" t="s">
        <v>183</v>
      </c>
      <c r="BA69" s="31">
        <f t="shared" si="44"/>
        <v>5298.7512561851945</v>
      </c>
      <c r="BB69" s="32">
        <v>4999.96</v>
      </c>
      <c r="BC69" s="32"/>
      <c r="BD69" s="32">
        <f t="shared" si="45"/>
        <v>807.42531589681653</v>
      </c>
      <c r="BE69" s="32">
        <f t="shared" si="46"/>
        <v>706.42282672557133</v>
      </c>
      <c r="BF69" s="32">
        <v>772.56</v>
      </c>
      <c r="BG69" s="32"/>
      <c r="BH69" s="32"/>
      <c r="BI69" s="32">
        <f t="shared" si="47"/>
        <v>138.29057932740221</v>
      </c>
      <c r="BJ69" s="32">
        <f t="shared" si="48"/>
        <v>149.88819828528682</v>
      </c>
      <c r="BK69" s="32">
        <v>88.66</v>
      </c>
      <c r="BL69" s="32"/>
      <c r="BM69" s="32"/>
      <c r="BN69" s="32">
        <f t="shared" si="49"/>
        <v>772.93072706287626</v>
      </c>
      <c r="BO69" s="32">
        <f t="shared" si="50"/>
        <v>795.29203377433203</v>
      </c>
      <c r="BP69" s="32">
        <v>836.99</v>
      </c>
      <c r="BQ69" s="32"/>
      <c r="BR69" s="32"/>
      <c r="BS69" s="32">
        <f t="shared" si="51"/>
        <v>49.066534066153096</v>
      </c>
      <c r="BT69" s="32">
        <f t="shared" si="52"/>
        <v>68.452015668371942</v>
      </c>
      <c r="BU69" s="32">
        <v>29.33</v>
      </c>
      <c r="BV69" s="32"/>
      <c r="BW69" s="32"/>
      <c r="BX69" s="32">
        <f t="shared" si="53"/>
        <v>364.4492034566473</v>
      </c>
      <c r="BY69" s="32">
        <f t="shared" si="54"/>
        <v>375.62003509874143</v>
      </c>
      <c r="BZ69" s="32">
        <v>400.11</v>
      </c>
      <c r="CA69" s="32"/>
      <c r="CB69" s="32"/>
      <c r="CC69" s="32">
        <f t="shared" si="55"/>
        <v>1130.1304959903223</v>
      </c>
      <c r="CD69" s="32">
        <f t="shared" si="56"/>
        <v>1153.1333627376193</v>
      </c>
      <c r="CE69" s="32">
        <v>902.97</v>
      </c>
      <c r="CF69" s="32"/>
      <c r="CG69" s="32"/>
      <c r="CH69" s="32">
        <f t="shared" si="57"/>
        <v>370.19346387244894</v>
      </c>
      <c r="CI69" s="32">
        <f t="shared" si="58"/>
        <v>371.01746043354609</v>
      </c>
      <c r="CJ69" s="32">
        <v>383.63</v>
      </c>
      <c r="CK69" s="32"/>
      <c r="CL69" s="32"/>
      <c r="CM69" s="32">
        <f t="shared" si="59"/>
        <v>1560.7005694917575</v>
      </c>
      <c r="CN69" s="32">
        <f t="shared" si="60"/>
        <v>1615.9368886341558</v>
      </c>
      <c r="CO69" s="32">
        <v>1597.73</v>
      </c>
      <c r="CP69" s="32"/>
      <c r="CQ69" s="32"/>
      <c r="CR69" s="32"/>
    </row>
    <row r="70" spans="51:96" ht="16" x14ac:dyDescent="0.5">
      <c r="AY70" s="30">
        <f t="shared" si="43"/>
        <v>1995</v>
      </c>
      <c r="AZ70" s="34" t="s">
        <v>184</v>
      </c>
      <c r="BA70" s="31">
        <f t="shared" si="44"/>
        <v>5304.0182570698498</v>
      </c>
      <c r="BB70" s="32">
        <v>5004.93</v>
      </c>
      <c r="BC70" s="32"/>
      <c r="BD70" s="32">
        <f t="shared" si="45"/>
        <v>783.34553014779681</v>
      </c>
      <c r="BE70" s="32">
        <f t="shared" si="46"/>
        <v>685.35523077476216</v>
      </c>
      <c r="BF70" s="32">
        <v>749.52</v>
      </c>
      <c r="BG70" s="32"/>
      <c r="BH70" s="32"/>
      <c r="BI70" s="32">
        <f t="shared" si="47"/>
        <v>142.01846658876576</v>
      </c>
      <c r="BJ70" s="32">
        <f t="shared" si="48"/>
        <v>153.92872156412548</v>
      </c>
      <c r="BK70" s="32">
        <v>91.05</v>
      </c>
      <c r="BL70" s="32"/>
      <c r="BM70" s="32"/>
      <c r="BN70" s="32">
        <f t="shared" si="49"/>
        <v>771.9610891180788</v>
      </c>
      <c r="BO70" s="32">
        <f t="shared" si="50"/>
        <v>794.2943436759283</v>
      </c>
      <c r="BP70" s="32">
        <v>835.94</v>
      </c>
      <c r="BQ70" s="32"/>
      <c r="BR70" s="32"/>
      <c r="BS70" s="32">
        <f t="shared" si="51"/>
        <v>47.560912495763127</v>
      </c>
      <c r="BT70" s="32">
        <f t="shared" si="52"/>
        <v>66.351544679570907</v>
      </c>
      <c r="BU70" s="32">
        <v>28.43</v>
      </c>
      <c r="BV70" s="32"/>
      <c r="BW70" s="32"/>
      <c r="BX70" s="32">
        <f t="shared" si="53"/>
        <v>352.24351170608105</v>
      </c>
      <c r="BY70" s="32">
        <f t="shared" si="54"/>
        <v>363.04022337115862</v>
      </c>
      <c r="BZ70" s="32">
        <v>386.71</v>
      </c>
      <c r="CA70" s="32"/>
      <c r="CB70" s="32"/>
      <c r="CC70" s="32">
        <f t="shared" si="55"/>
        <v>1131.5572862108488</v>
      </c>
      <c r="CD70" s="32">
        <f t="shared" si="56"/>
        <v>1154.5891940869676</v>
      </c>
      <c r="CE70" s="32">
        <v>904.11</v>
      </c>
      <c r="CF70" s="32"/>
      <c r="CG70" s="32"/>
      <c r="CH70" s="32">
        <f t="shared" si="57"/>
        <v>365.36858750886358</v>
      </c>
      <c r="CI70" s="32">
        <f t="shared" si="58"/>
        <v>366.18184460014476</v>
      </c>
      <c r="CJ70" s="32">
        <v>378.63</v>
      </c>
      <c r="CK70" s="32"/>
      <c r="CL70" s="32"/>
      <c r="CM70" s="32">
        <f t="shared" si="59"/>
        <v>1585.0430167085806</v>
      </c>
      <c r="CN70" s="32">
        <f t="shared" si="60"/>
        <v>1641.1408638144198</v>
      </c>
      <c r="CO70" s="32">
        <v>1622.65</v>
      </c>
      <c r="CP70" s="32"/>
      <c r="CQ70" s="32"/>
      <c r="CR70" s="32"/>
    </row>
    <row r="71" spans="51:96" ht="16" x14ac:dyDescent="0.5">
      <c r="AY71" s="30">
        <f t="shared" si="43"/>
        <v>1995</v>
      </c>
      <c r="AZ71" s="31" t="s">
        <v>185</v>
      </c>
      <c r="BA71" s="31">
        <f t="shared" si="44"/>
        <v>5349.3865282714769</v>
      </c>
      <c r="BB71" s="32">
        <v>5047.74</v>
      </c>
      <c r="BC71" s="32"/>
      <c r="BD71" s="32">
        <f t="shared" si="45"/>
        <v>781.03579375433617</v>
      </c>
      <c r="BE71" s="32">
        <f t="shared" si="46"/>
        <v>683.33442404510549</v>
      </c>
      <c r="BF71" s="32">
        <v>747.31</v>
      </c>
      <c r="BG71" s="32"/>
      <c r="BH71" s="32"/>
      <c r="BI71" s="32">
        <f t="shared" si="47"/>
        <v>139.75677766450755</v>
      </c>
      <c r="BJ71" s="32">
        <f t="shared" si="48"/>
        <v>151.47735806859575</v>
      </c>
      <c r="BK71" s="32">
        <v>89.6</v>
      </c>
      <c r="BL71" s="32"/>
      <c r="BM71" s="32"/>
      <c r="BN71" s="32">
        <f t="shared" si="49"/>
        <v>762.49557584743695</v>
      </c>
      <c r="BO71" s="32">
        <f t="shared" si="50"/>
        <v>784.55498795341441</v>
      </c>
      <c r="BP71" s="32">
        <v>825.69</v>
      </c>
      <c r="BQ71" s="32"/>
      <c r="BR71" s="32"/>
      <c r="BS71" s="32">
        <f t="shared" si="51"/>
        <v>47.728203781362019</v>
      </c>
      <c r="BT71" s="32">
        <f t="shared" si="52"/>
        <v>66.584930344993239</v>
      </c>
      <c r="BU71" s="32">
        <v>28.53</v>
      </c>
      <c r="BV71" s="32"/>
      <c r="BW71" s="32"/>
      <c r="BX71" s="32">
        <f t="shared" si="53"/>
        <v>350.19404853900829</v>
      </c>
      <c r="BY71" s="32">
        <f t="shared" si="54"/>
        <v>360.92794155122868</v>
      </c>
      <c r="BZ71" s="32">
        <v>384.46</v>
      </c>
      <c r="CA71" s="32"/>
      <c r="CB71" s="32"/>
      <c r="CC71" s="32">
        <f t="shared" si="55"/>
        <v>1141.7826161246232</v>
      </c>
      <c r="CD71" s="32">
        <f t="shared" si="56"/>
        <v>1165.022652090629</v>
      </c>
      <c r="CE71" s="32">
        <v>912.28</v>
      </c>
      <c r="CF71" s="32"/>
      <c r="CG71" s="32"/>
      <c r="CH71" s="32">
        <f t="shared" si="57"/>
        <v>361.90432627980931</v>
      </c>
      <c r="CI71" s="32">
        <f t="shared" si="58"/>
        <v>362.70987243176273</v>
      </c>
      <c r="CJ71" s="32">
        <v>375.04</v>
      </c>
      <c r="CK71" s="32"/>
      <c r="CL71" s="32"/>
      <c r="CM71" s="32">
        <f t="shared" si="59"/>
        <v>1601.0433893173911</v>
      </c>
      <c r="CN71" s="32">
        <f t="shared" si="60"/>
        <v>1657.707521657627</v>
      </c>
      <c r="CO71" s="32">
        <v>1639.03</v>
      </c>
      <c r="CP71" s="32"/>
      <c r="CQ71" s="32"/>
      <c r="CR71" s="32"/>
    </row>
    <row r="72" spans="51:96" ht="16" x14ac:dyDescent="0.5">
      <c r="AY72" s="30">
        <f t="shared" si="43"/>
        <v>1995</v>
      </c>
      <c r="AZ72" s="31" t="s">
        <v>186</v>
      </c>
      <c r="BA72" s="31">
        <f t="shared" si="44"/>
        <v>5366.512229337075</v>
      </c>
      <c r="BB72" s="32">
        <v>5063.8999999999996</v>
      </c>
      <c r="BC72" s="32"/>
      <c r="BD72" s="32">
        <f t="shared" si="45"/>
        <v>792.63673220112946</v>
      </c>
      <c r="BE72" s="32">
        <f t="shared" si="46"/>
        <v>693.48417730265692</v>
      </c>
      <c r="BF72" s="32">
        <v>758.41</v>
      </c>
      <c r="BG72" s="32"/>
      <c r="BH72" s="32"/>
      <c r="BI72" s="32">
        <f t="shared" si="47"/>
        <v>142.7671636119685</v>
      </c>
      <c r="BJ72" s="32">
        <f t="shared" si="48"/>
        <v>154.74020741092153</v>
      </c>
      <c r="BK72" s="32">
        <v>91.53</v>
      </c>
      <c r="BL72" s="32"/>
      <c r="BM72" s="32"/>
      <c r="BN72" s="32">
        <f t="shared" si="49"/>
        <v>770.50201487733591</v>
      </c>
      <c r="BO72" s="32">
        <f t="shared" si="50"/>
        <v>792.79305762309195</v>
      </c>
      <c r="BP72" s="32">
        <v>834.36</v>
      </c>
      <c r="BQ72" s="32"/>
      <c r="BR72" s="32"/>
      <c r="BS72" s="32">
        <f t="shared" si="51"/>
        <v>52.847317120687904</v>
      </c>
      <c r="BT72" s="32">
        <f t="shared" si="52"/>
        <v>73.726531706916802</v>
      </c>
      <c r="BU72" s="32">
        <v>31.59</v>
      </c>
      <c r="BV72" s="32"/>
      <c r="BW72" s="32"/>
      <c r="BX72" s="32">
        <f t="shared" si="53"/>
        <v>346.26818798341571</v>
      </c>
      <c r="BY72" s="32">
        <f t="shared" si="54"/>
        <v>356.88174837616288</v>
      </c>
      <c r="BZ72" s="32">
        <v>380.15</v>
      </c>
      <c r="CA72" s="32"/>
      <c r="CB72" s="32"/>
      <c r="CC72" s="32">
        <f t="shared" si="55"/>
        <v>1156.9641646991745</v>
      </c>
      <c r="CD72" s="32">
        <f t="shared" si="56"/>
        <v>1180.5132084657107</v>
      </c>
      <c r="CE72" s="32">
        <v>924.41</v>
      </c>
      <c r="CF72" s="32"/>
      <c r="CG72" s="32"/>
      <c r="CH72" s="32">
        <f t="shared" si="57"/>
        <v>363.97902311615098</v>
      </c>
      <c r="CI72" s="32">
        <f t="shared" si="58"/>
        <v>364.78918724012527</v>
      </c>
      <c r="CJ72" s="32">
        <v>377.19</v>
      </c>
      <c r="CK72" s="32"/>
      <c r="CL72" s="32"/>
      <c r="CM72" s="32">
        <f t="shared" si="59"/>
        <v>1610.5185794459296</v>
      </c>
      <c r="CN72" s="32">
        <f t="shared" si="60"/>
        <v>1667.5180577430431</v>
      </c>
      <c r="CO72" s="32">
        <v>1648.73</v>
      </c>
      <c r="CP72" s="32"/>
      <c r="CQ72" s="32"/>
      <c r="CR72" s="32"/>
    </row>
    <row r="73" spans="51:96" ht="16" x14ac:dyDescent="0.5">
      <c r="AY73" s="30">
        <f t="shared" si="43"/>
        <v>1995</v>
      </c>
      <c r="AZ73" s="31" t="s">
        <v>187</v>
      </c>
      <c r="BA73" s="31">
        <f t="shared" si="44"/>
        <v>5447.7745287003263</v>
      </c>
      <c r="BB73" s="32">
        <v>5140.58</v>
      </c>
      <c r="BC73" s="32"/>
      <c r="BD73" s="32">
        <f t="shared" si="45"/>
        <v>803.91368047508467</v>
      </c>
      <c r="BE73" s="32">
        <f t="shared" si="46"/>
        <v>703.35046898274504</v>
      </c>
      <c r="BF73" s="32">
        <v>769.2</v>
      </c>
      <c r="BG73" s="32"/>
      <c r="BH73" s="32"/>
      <c r="BI73" s="32">
        <f t="shared" si="47"/>
        <v>140.87982319931163</v>
      </c>
      <c r="BJ73" s="32">
        <f t="shared" si="48"/>
        <v>152.6945868387898</v>
      </c>
      <c r="BK73" s="32">
        <v>90.32</v>
      </c>
      <c r="BL73" s="32"/>
      <c r="BM73" s="32"/>
      <c r="BN73" s="32">
        <f t="shared" si="49"/>
        <v>766.60499380395947</v>
      </c>
      <c r="BO73" s="32">
        <f t="shared" si="50"/>
        <v>788.78329360855446</v>
      </c>
      <c r="BP73" s="32">
        <v>830.14</v>
      </c>
      <c r="BQ73" s="32"/>
      <c r="BR73" s="32"/>
      <c r="BS73" s="32">
        <f t="shared" si="51"/>
        <v>52.696754963648914</v>
      </c>
      <c r="BT73" s="32">
        <f t="shared" si="52"/>
        <v>73.516484608036691</v>
      </c>
      <c r="BU73" s="32">
        <v>31.5</v>
      </c>
      <c r="BV73" s="32"/>
      <c r="BW73" s="32"/>
      <c r="BX73" s="32">
        <f t="shared" si="53"/>
        <v>346.90579874650501</v>
      </c>
      <c r="BY73" s="32">
        <f t="shared" si="54"/>
        <v>357.53890272014115</v>
      </c>
      <c r="BZ73" s="32">
        <v>380.85</v>
      </c>
      <c r="CA73" s="32"/>
      <c r="CB73" s="32"/>
      <c r="CC73" s="32">
        <f t="shared" si="55"/>
        <v>1171.3822553487073</v>
      </c>
      <c r="CD73" s="32">
        <f t="shared" si="56"/>
        <v>1195.2247673643863</v>
      </c>
      <c r="CE73" s="32">
        <v>935.93</v>
      </c>
      <c r="CF73" s="32"/>
      <c r="CG73" s="32"/>
      <c r="CH73" s="32">
        <f t="shared" si="57"/>
        <v>366.38181154521646</v>
      </c>
      <c r="CI73" s="32">
        <f t="shared" si="58"/>
        <v>367.19732392515908</v>
      </c>
      <c r="CJ73" s="32">
        <v>379.68</v>
      </c>
      <c r="CK73" s="32"/>
      <c r="CL73" s="32"/>
      <c r="CM73" s="32">
        <f t="shared" si="59"/>
        <v>1605.1460489606759</v>
      </c>
      <c r="CN73" s="32">
        <f t="shared" si="60"/>
        <v>1661.9553826430647</v>
      </c>
      <c r="CO73" s="32">
        <v>1643.23</v>
      </c>
      <c r="CP73" s="32"/>
      <c r="CQ73" s="32"/>
      <c r="CR73" s="32"/>
    </row>
    <row r="74" spans="51:96" ht="16" x14ac:dyDescent="0.5">
      <c r="AY74" s="30">
        <f t="shared" si="43"/>
        <v>1995</v>
      </c>
      <c r="AZ74" s="31" t="s">
        <v>188</v>
      </c>
      <c r="BA74" s="31">
        <f t="shared" si="44"/>
        <v>5483.6155689254856</v>
      </c>
      <c r="BB74" s="32">
        <v>5174.3999999999996</v>
      </c>
      <c r="BC74" s="32"/>
      <c r="BD74" s="32">
        <f t="shared" si="45"/>
        <v>839.71982022167367</v>
      </c>
      <c r="BE74" s="32">
        <f t="shared" si="46"/>
        <v>734.67754525334942</v>
      </c>
      <c r="BF74" s="32">
        <v>803.46</v>
      </c>
      <c r="BG74" s="32"/>
      <c r="BH74" s="32"/>
      <c r="BI74" s="32">
        <f t="shared" si="47"/>
        <v>137.88503510650077</v>
      </c>
      <c r="BJ74" s="32">
        <f t="shared" si="48"/>
        <v>149.44864345160562</v>
      </c>
      <c r="BK74" s="32">
        <v>88.4</v>
      </c>
      <c r="BL74" s="32"/>
      <c r="BM74" s="32"/>
      <c r="BN74" s="32">
        <f t="shared" si="49"/>
        <v>777.72350890430346</v>
      </c>
      <c r="BO74" s="32">
        <f t="shared" si="50"/>
        <v>800.22347340358522</v>
      </c>
      <c r="BP74" s="32">
        <v>842.18</v>
      </c>
      <c r="BQ74" s="32"/>
      <c r="BR74" s="32"/>
      <c r="BS74" s="32">
        <f t="shared" si="51"/>
        <v>51.559174221576491</v>
      </c>
      <c r="BT74" s="32">
        <f t="shared" si="52"/>
        <v>71.929462083164793</v>
      </c>
      <c r="BU74" s="32">
        <v>30.82</v>
      </c>
      <c r="BV74" s="32"/>
      <c r="BW74" s="32"/>
      <c r="BX74" s="32">
        <f t="shared" si="53"/>
        <v>357.67231191752694</v>
      </c>
      <c r="BY74" s="32">
        <f t="shared" si="54"/>
        <v>368.6354232141731</v>
      </c>
      <c r="BZ74" s="32">
        <v>392.67</v>
      </c>
      <c r="CA74" s="32"/>
      <c r="CB74" s="32"/>
      <c r="CC74" s="32">
        <f t="shared" si="55"/>
        <v>1198.7415836124906</v>
      </c>
      <c r="CD74" s="32">
        <f t="shared" si="56"/>
        <v>1223.1409720106587</v>
      </c>
      <c r="CE74" s="32">
        <v>957.79</v>
      </c>
      <c r="CF74" s="32"/>
      <c r="CG74" s="32"/>
      <c r="CH74" s="32">
        <f t="shared" si="57"/>
        <v>373.11733894878171</v>
      </c>
      <c r="CI74" s="32">
        <f t="shared" si="58"/>
        <v>373.94784362858729</v>
      </c>
      <c r="CJ74" s="32">
        <v>386.66</v>
      </c>
      <c r="CK74" s="32"/>
      <c r="CL74" s="32"/>
      <c r="CM74" s="32">
        <f t="shared" si="59"/>
        <v>1598.6599394293878</v>
      </c>
      <c r="CN74" s="32">
        <f t="shared" si="60"/>
        <v>1655.2397167041822</v>
      </c>
      <c r="CO74" s="32">
        <v>1636.5900000000001</v>
      </c>
      <c r="CP74" s="32"/>
      <c r="CQ74" s="32"/>
      <c r="CR74" s="32"/>
    </row>
    <row r="75" spans="51:96" ht="16" x14ac:dyDescent="0.5">
      <c r="AY75" s="30">
        <f t="shared" si="43"/>
        <v>1995</v>
      </c>
      <c r="AZ75" s="31" t="s">
        <v>189</v>
      </c>
      <c r="BA75" s="31">
        <f t="shared" si="44"/>
        <v>5517.792787945632</v>
      </c>
      <c r="BB75" s="32">
        <v>5206.6499999999996</v>
      </c>
      <c r="BC75" s="32"/>
      <c r="BD75" s="32">
        <f t="shared" si="45"/>
        <v>879.63331925618161</v>
      </c>
      <c r="BE75" s="32">
        <f t="shared" si="46"/>
        <v>769.59818281243804</v>
      </c>
      <c r="BF75" s="32">
        <v>841.65</v>
      </c>
      <c r="BG75" s="32"/>
      <c r="BH75" s="32"/>
      <c r="BI75" s="32">
        <f t="shared" si="47"/>
        <v>136.83997884494698</v>
      </c>
      <c r="BJ75" s="32">
        <f t="shared" si="48"/>
        <v>148.31594445711949</v>
      </c>
      <c r="BK75" s="32">
        <v>87.73</v>
      </c>
      <c r="BL75" s="32"/>
      <c r="BM75" s="32"/>
      <c r="BN75" s="32">
        <f t="shared" si="49"/>
        <v>766.97437968769179</v>
      </c>
      <c r="BO75" s="32">
        <f t="shared" si="50"/>
        <v>789.16336602699403</v>
      </c>
      <c r="BP75" s="32">
        <v>830.54</v>
      </c>
      <c r="BQ75" s="32"/>
      <c r="BR75" s="32"/>
      <c r="BS75" s="32">
        <f t="shared" si="51"/>
        <v>50.605613893662841</v>
      </c>
      <c r="BT75" s="32">
        <f t="shared" si="52"/>
        <v>70.599163790257464</v>
      </c>
      <c r="BU75" s="32">
        <v>30.25</v>
      </c>
      <c r="BV75" s="32"/>
      <c r="BW75" s="32"/>
      <c r="BX75" s="32">
        <f t="shared" si="53"/>
        <v>360.86036573297332</v>
      </c>
      <c r="BY75" s="32">
        <f t="shared" si="54"/>
        <v>371.92119493406409</v>
      </c>
      <c r="BZ75" s="32">
        <v>396.17</v>
      </c>
      <c r="CA75" s="32"/>
      <c r="CB75" s="32"/>
      <c r="CC75" s="32">
        <f t="shared" si="55"/>
        <v>1185.3247492580645</v>
      </c>
      <c r="CD75" s="32">
        <f t="shared" si="56"/>
        <v>1209.4510491466131</v>
      </c>
      <c r="CE75" s="32">
        <v>947.07</v>
      </c>
      <c r="CF75" s="32"/>
      <c r="CG75" s="32"/>
      <c r="CH75" s="32">
        <f t="shared" si="57"/>
        <v>381.48367456323859</v>
      </c>
      <c r="CI75" s="32">
        <f t="shared" si="58"/>
        <v>382.332801483705</v>
      </c>
      <c r="CJ75" s="32">
        <v>395.33</v>
      </c>
      <c r="CK75" s="32"/>
      <c r="CL75" s="32"/>
      <c r="CM75" s="32">
        <f t="shared" si="59"/>
        <v>1605.3218772311025</v>
      </c>
      <c r="CN75" s="32">
        <f t="shared" si="60"/>
        <v>1662.1374338281551</v>
      </c>
      <c r="CO75" s="32">
        <v>1643.41</v>
      </c>
      <c r="CP75" s="32"/>
      <c r="CQ75" s="32"/>
      <c r="CR75" s="32"/>
    </row>
    <row r="76" spans="51:96" ht="16" x14ac:dyDescent="0.5">
      <c r="AY76" s="30">
        <f t="shared" si="43"/>
        <v>1996</v>
      </c>
      <c r="AZ76" s="31" t="s">
        <v>178</v>
      </c>
      <c r="BA76" s="31">
        <f t="shared" si="44"/>
        <v>5506.6229309387381</v>
      </c>
      <c r="BB76" s="32">
        <v>5196.1099999999997</v>
      </c>
      <c r="BC76" s="32"/>
      <c r="BD76" s="32">
        <f t="shared" si="45"/>
        <v>905.82426677659976</v>
      </c>
      <c r="BE76" s="32">
        <f t="shared" si="46"/>
        <v>792.51285097768459</v>
      </c>
      <c r="BF76" s="32">
        <v>866.71</v>
      </c>
      <c r="BG76" s="32"/>
      <c r="BH76" s="32"/>
      <c r="BI76" s="32">
        <f t="shared" si="47"/>
        <v>140.94221461791187</v>
      </c>
      <c r="BJ76" s="32">
        <f t="shared" si="48"/>
        <v>152.76221065935616</v>
      </c>
      <c r="BK76" s="32">
        <v>90.36</v>
      </c>
      <c r="BL76" s="32"/>
      <c r="BM76" s="32"/>
      <c r="BN76" s="32">
        <f t="shared" si="49"/>
        <v>784.01230357484712</v>
      </c>
      <c r="BO76" s="32">
        <f t="shared" si="50"/>
        <v>806.69420632751894</v>
      </c>
      <c r="BP76" s="32">
        <v>848.99</v>
      </c>
      <c r="BQ76" s="32"/>
      <c r="BR76" s="32"/>
      <c r="BS76" s="32">
        <f t="shared" si="51"/>
        <v>53.081524920526348</v>
      </c>
      <c r="BT76" s="32">
        <f t="shared" si="52"/>
        <v>74.053271638508079</v>
      </c>
      <c r="BU76" s="32">
        <v>31.73</v>
      </c>
      <c r="BV76" s="32"/>
      <c r="BW76" s="32"/>
      <c r="BX76" s="32">
        <f t="shared" si="53"/>
        <v>374.7056280171978</v>
      </c>
      <c r="BY76" s="32">
        <f t="shared" si="54"/>
        <v>386.19083211759079</v>
      </c>
      <c r="BZ76" s="32">
        <v>411.37</v>
      </c>
      <c r="CA76" s="32"/>
      <c r="CB76" s="32"/>
      <c r="CC76" s="32">
        <f t="shared" si="55"/>
        <v>1181.0193471891066</v>
      </c>
      <c r="CD76" s="32">
        <f t="shared" si="56"/>
        <v>1205.0580141977027</v>
      </c>
      <c r="CE76" s="32">
        <v>943.63</v>
      </c>
      <c r="CF76" s="32"/>
      <c r="CG76" s="32"/>
      <c r="CH76" s="32">
        <f t="shared" si="57"/>
        <v>381.44507555232991</v>
      </c>
      <c r="CI76" s="32">
        <f t="shared" si="58"/>
        <v>382.29411655703785</v>
      </c>
      <c r="CJ76" s="32">
        <v>395.29</v>
      </c>
      <c r="CK76" s="32"/>
      <c r="CL76" s="32"/>
      <c r="CM76" s="32">
        <f t="shared" si="59"/>
        <v>1578.4006153813575</v>
      </c>
      <c r="CN76" s="32">
        <f t="shared" si="60"/>
        <v>1634.2633745999015</v>
      </c>
      <c r="CO76" s="32">
        <v>1615.85</v>
      </c>
      <c r="CP76" s="32"/>
      <c r="CQ76" s="32"/>
      <c r="CR76" s="32"/>
    </row>
    <row r="77" spans="51:96" ht="16" x14ac:dyDescent="0.5">
      <c r="AY77" s="30">
        <f t="shared" si="43"/>
        <v>1996</v>
      </c>
      <c r="AZ77" s="31" t="s">
        <v>179</v>
      </c>
      <c r="BA77" s="31">
        <f t="shared" si="44"/>
        <v>5508.9861929050912</v>
      </c>
      <c r="BB77" s="32">
        <v>5198.34</v>
      </c>
      <c r="BC77" s="32"/>
      <c r="BD77" s="32">
        <f t="shared" si="45"/>
        <v>894.41145165597061</v>
      </c>
      <c r="BE77" s="32">
        <f t="shared" si="46"/>
        <v>782.52768831349886</v>
      </c>
      <c r="BF77" s="32">
        <v>855.79</v>
      </c>
      <c r="BG77" s="32"/>
      <c r="BH77" s="32"/>
      <c r="BI77" s="32">
        <f t="shared" si="47"/>
        <v>151.82951716365142</v>
      </c>
      <c r="BJ77" s="32">
        <f t="shared" si="48"/>
        <v>164.56256734818203</v>
      </c>
      <c r="BK77" s="32">
        <v>97.34</v>
      </c>
      <c r="BL77" s="32"/>
      <c r="BM77" s="32"/>
      <c r="BN77" s="32">
        <f t="shared" si="49"/>
        <v>789.95941630293805</v>
      </c>
      <c r="BO77" s="32">
        <f t="shared" si="50"/>
        <v>812.81337226439598</v>
      </c>
      <c r="BP77" s="32">
        <v>855.43</v>
      </c>
      <c r="BQ77" s="32"/>
      <c r="BR77" s="32"/>
      <c r="BS77" s="32">
        <f t="shared" si="51"/>
        <v>56.477538018183715</v>
      </c>
      <c r="BT77" s="32">
        <f t="shared" si="52"/>
        <v>78.791000646581551</v>
      </c>
      <c r="BU77" s="32">
        <v>33.76</v>
      </c>
      <c r="BV77" s="32"/>
      <c r="BW77" s="32"/>
      <c r="BX77" s="32">
        <f t="shared" si="53"/>
        <v>377.20141871843293</v>
      </c>
      <c r="BY77" s="32">
        <f t="shared" si="54"/>
        <v>388.76312197830549</v>
      </c>
      <c r="BZ77" s="32">
        <v>414.11</v>
      </c>
      <c r="CA77" s="32"/>
      <c r="CB77" s="32"/>
      <c r="CC77" s="32">
        <f t="shared" si="55"/>
        <v>1162.3834643964381</v>
      </c>
      <c r="CD77" s="32">
        <f t="shared" si="56"/>
        <v>1186.042813503147</v>
      </c>
      <c r="CE77" s="32">
        <v>928.74</v>
      </c>
      <c r="CF77" s="32"/>
      <c r="CG77" s="32"/>
      <c r="CH77" s="32">
        <f t="shared" si="57"/>
        <v>386.46294697045869</v>
      </c>
      <c r="CI77" s="32">
        <f t="shared" si="58"/>
        <v>387.32315702377514</v>
      </c>
      <c r="CJ77" s="32">
        <v>400.49</v>
      </c>
      <c r="CK77" s="32"/>
      <c r="CL77" s="32"/>
      <c r="CM77" s="32">
        <f t="shared" si="59"/>
        <v>1571.5628493092161</v>
      </c>
      <c r="CN77" s="32">
        <f t="shared" si="60"/>
        <v>1627.1836062908385</v>
      </c>
      <c r="CO77" s="32">
        <v>1608.85</v>
      </c>
      <c r="CP77" s="32"/>
      <c r="CQ77" s="32"/>
      <c r="CR77" s="32"/>
    </row>
    <row r="78" spans="51:96" ht="16" x14ac:dyDescent="0.5">
      <c r="AY78" s="30">
        <f t="shared" si="43"/>
        <v>1996</v>
      </c>
      <c r="AZ78" s="31" t="s">
        <v>180</v>
      </c>
      <c r="BA78" s="31">
        <f t="shared" si="44"/>
        <v>5471.7250759826629</v>
      </c>
      <c r="BB78" s="32">
        <v>5163.18</v>
      </c>
      <c r="BC78" s="32"/>
      <c r="BD78" s="32">
        <f t="shared" si="45"/>
        <v>868.34591968632867</v>
      </c>
      <c r="BE78" s="32">
        <f t="shared" si="46"/>
        <v>759.72274721049621</v>
      </c>
      <c r="BF78" s="32">
        <v>830.85</v>
      </c>
      <c r="BG78" s="32"/>
      <c r="BH78" s="32"/>
      <c r="BI78" s="32">
        <f t="shared" si="47"/>
        <v>142.22123869921651</v>
      </c>
      <c r="BJ78" s="32">
        <f t="shared" si="48"/>
        <v>154.14849898096608</v>
      </c>
      <c r="BK78" s="32">
        <v>91.18</v>
      </c>
      <c r="BL78" s="32"/>
      <c r="BM78" s="32"/>
      <c r="BN78" s="32">
        <f t="shared" si="49"/>
        <v>775.48872430772269</v>
      </c>
      <c r="BO78" s="32">
        <f t="shared" si="50"/>
        <v>797.92403527202589</v>
      </c>
      <c r="BP78" s="32">
        <v>839.76</v>
      </c>
      <c r="BQ78" s="32"/>
      <c r="BR78" s="32"/>
      <c r="BS78" s="32">
        <f t="shared" si="51"/>
        <v>64.457332341250563</v>
      </c>
      <c r="BT78" s="32">
        <f t="shared" si="52"/>
        <v>89.923496887227103</v>
      </c>
      <c r="BU78" s="32">
        <v>38.53</v>
      </c>
      <c r="BV78" s="32"/>
      <c r="BW78" s="32"/>
      <c r="BX78" s="32">
        <f t="shared" si="53"/>
        <v>371.93657556035288</v>
      </c>
      <c r="BY78" s="32">
        <f t="shared" si="54"/>
        <v>383.33690468088543</v>
      </c>
      <c r="BZ78" s="32">
        <v>408.33</v>
      </c>
      <c r="CA78" s="32"/>
      <c r="CB78" s="32"/>
      <c r="CC78" s="32">
        <f t="shared" si="55"/>
        <v>1200.6690019805706</v>
      </c>
      <c r="CD78" s="32">
        <f t="shared" si="56"/>
        <v>1225.1076213773219</v>
      </c>
      <c r="CE78" s="32">
        <v>959.33</v>
      </c>
      <c r="CF78" s="32"/>
      <c r="CG78" s="32"/>
      <c r="CH78" s="32">
        <f t="shared" si="57"/>
        <v>370.57945398153572</v>
      </c>
      <c r="CI78" s="32">
        <f t="shared" si="58"/>
        <v>371.40430970021816</v>
      </c>
      <c r="CJ78" s="32">
        <v>384.03</v>
      </c>
      <c r="CK78" s="32"/>
      <c r="CL78" s="32"/>
      <c r="CM78" s="32">
        <f t="shared" si="59"/>
        <v>1607.1094646471047</v>
      </c>
      <c r="CN78" s="32">
        <f t="shared" si="60"/>
        <v>1663.9882875432384</v>
      </c>
      <c r="CO78" s="32">
        <v>1645.2399999999998</v>
      </c>
      <c r="CP78" s="32"/>
      <c r="CQ78" s="32"/>
      <c r="CR78" s="32"/>
    </row>
    <row r="79" spans="51:96" ht="16" x14ac:dyDescent="0.5">
      <c r="AY79" s="30">
        <f t="shared" si="43"/>
        <v>1996</v>
      </c>
      <c r="AZ79" s="31" t="s">
        <v>181</v>
      </c>
      <c r="BA79" s="31">
        <f t="shared" si="44"/>
        <v>5466.8925761770224</v>
      </c>
      <c r="BB79" s="32">
        <v>5158.62</v>
      </c>
      <c r="BC79" s="32"/>
      <c r="BD79" s="32">
        <f t="shared" si="45"/>
        <v>853.6095924701317</v>
      </c>
      <c r="BE79" s="32">
        <f t="shared" si="46"/>
        <v>746.82981739684999</v>
      </c>
      <c r="BF79" s="32">
        <v>816.75</v>
      </c>
      <c r="BG79" s="32"/>
      <c r="BH79" s="32"/>
      <c r="BI79" s="32">
        <f t="shared" si="47"/>
        <v>143.00113143171936</v>
      </c>
      <c r="BJ79" s="32">
        <f t="shared" si="48"/>
        <v>154.99379673804532</v>
      </c>
      <c r="BK79" s="32">
        <v>91.68</v>
      </c>
      <c r="BL79" s="32"/>
      <c r="BM79" s="32"/>
      <c r="BN79" s="32">
        <f t="shared" si="49"/>
        <v>770.5112495244291</v>
      </c>
      <c r="BO79" s="32">
        <f t="shared" si="50"/>
        <v>792.80255943355291</v>
      </c>
      <c r="BP79" s="32">
        <v>834.37</v>
      </c>
      <c r="BQ79" s="32"/>
      <c r="BR79" s="32"/>
      <c r="BS79" s="32">
        <f t="shared" si="51"/>
        <v>64.975935326607114</v>
      </c>
      <c r="BT79" s="32">
        <f t="shared" si="52"/>
        <v>90.646992450036365</v>
      </c>
      <c r="BU79" s="32">
        <v>38.840000000000003</v>
      </c>
      <c r="BV79" s="32"/>
      <c r="BW79" s="32"/>
      <c r="BX79" s="32">
        <f t="shared" si="53"/>
        <v>385.68164186752045</v>
      </c>
      <c r="BY79" s="32">
        <f t="shared" si="54"/>
        <v>397.50327475321558</v>
      </c>
      <c r="BZ79" s="32">
        <v>423.42</v>
      </c>
      <c r="CA79" s="32"/>
      <c r="CB79" s="32"/>
      <c r="CC79" s="32">
        <f t="shared" si="55"/>
        <v>1169.3421956474278</v>
      </c>
      <c r="CD79" s="32">
        <f t="shared" si="56"/>
        <v>1193.1431839438274</v>
      </c>
      <c r="CE79" s="32">
        <v>934.3</v>
      </c>
      <c r="CF79" s="32"/>
      <c r="CG79" s="32"/>
      <c r="CH79" s="32">
        <f t="shared" si="57"/>
        <v>377.65272273055183</v>
      </c>
      <c r="CI79" s="32">
        <f t="shared" si="58"/>
        <v>378.49332251198445</v>
      </c>
      <c r="CJ79" s="32">
        <v>391.36</v>
      </c>
      <c r="CK79" s="32"/>
      <c r="CL79" s="32"/>
      <c r="CM79" s="32">
        <f t="shared" si="59"/>
        <v>1593.8051255181672</v>
      </c>
      <c r="CN79" s="32">
        <f t="shared" si="60"/>
        <v>1650.2130812047474</v>
      </c>
      <c r="CO79" s="32">
        <v>1631.62</v>
      </c>
      <c r="CP79" s="32"/>
      <c r="CQ79" s="32"/>
      <c r="CR79" s="32"/>
    </row>
    <row r="80" spans="51:96" ht="16" x14ac:dyDescent="0.5">
      <c r="AY80" s="30">
        <f t="shared" si="43"/>
        <v>1996</v>
      </c>
      <c r="AZ80" s="31" t="s">
        <v>182</v>
      </c>
      <c r="BA80" s="31">
        <f t="shared" si="44"/>
        <v>5448.7601043185823</v>
      </c>
      <c r="BB80" s="32">
        <v>5141.51</v>
      </c>
      <c r="BC80" s="32"/>
      <c r="BD80" s="32">
        <f t="shared" si="45"/>
        <v>831.16020888120192</v>
      </c>
      <c r="BE80" s="32">
        <f t="shared" si="46"/>
        <v>727.18867325521012</v>
      </c>
      <c r="BF80" s="32">
        <v>795.27</v>
      </c>
      <c r="BG80" s="32"/>
      <c r="BH80" s="32"/>
      <c r="BI80" s="32">
        <f t="shared" si="47"/>
        <v>140.69264894351096</v>
      </c>
      <c r="BJ80" s="32">
        <f t="shared" si="48"/>
        <v>152.49171537709083</v>
      </c>
      <c r="BK80" s="32">
        <v>90.2</v>
      </c>
      <c r="BL80" s="32"/>
      <c r="BM80" s="32"/>
      <c r="BN80" s="32">
        <f t="shared" si="49"/>
        <v>784.71413675393865</v>
      </c>
      <c r="BO80" s="32">
        <f t="shared" si="50"/>
        <v>807.41634392255423</v>
      </c>
      <c r="BP80" s="32">
        <v>849.75</v>
      </c>
      <c r="BQ80" s="32"/>
      <c r="BR80" s="32"/>
      <c r="BS80" s="32">
        <f t="shared" si="51"/>
        <v>64.32349931277146</v>
      </c>
      <c r="BT80" s="32">
        <f t="shared" si="52"/>
        <v>89.736788354889242</v>
      </c>
      <c r="BU80" s="32">
        <v>38.450000000000003</v>
      </c>
      <c r="BV80" s="32"/>
      <c r="BW80" s="32"/>
      <c r="BX80" s="32">
        <f t="shared" si="53"/>
        <v>377.35626704661172</v>
      </c>
      <c r="BY80" s="32">
        <f t="shared" si="54"/>
        <v>388.92271660470016</v>
      </c>
      <c r="BZ80" s="32">
        <v>414.28</v>
      </c>
      <c r="CA80" s="32"/>
      <c r="CB80" s="32"/>
      <c r="CC80" s="32">
        <f t="shared" si="55"/>
        <v>1143.2344377525278</v>
      </c>
      <c r="CD80" s="32">
        <f t="shared" si="56"/>
        <v>1166.504024340843</v>
      </c>
      <c r="CE80" s="32">
        <v>913.44</v>
      </c>
      <c r="CF80" s="32"/>
      <c r="CG80" s="32"/>
      <c r="CH80" s="32">
        <f t="shared" si="57"/>
        <v>373.76387238150204</v>
      </c>
      <c r="CI80" s="32">
        <f t="shared" si="58"/>
        <v>374.59581615026298</v>
      </c>
      <c r="CJ80" s="32">
        <v>387.33</v>
      </c>
      <c r="CK80" s="32"/>
      <c r="CL80" s="32"/>
      <c r="CM80" s="32">
        <f t="shared" si="59"/>
        <v>1629.5080326519906</v>
      </c>
      <c r="CN80" s="32">
        <f t="shared" si="60"/>
        <v>1687.1795857327832</v>
      </c>
      <c r="CO80" s="32">
        <v>1668.1699999999998</v>
      </c>
      <c r="CP80" s="32"/>
      <c r="CQ80" s="32"/>
      <c r="CR80" s="32"/>
    </row>
    <row r="81" spans="51:96" ht="16" x14ac:dyDescent="0.5">
      <c r="AY81" s="30">
        <f t="shared" si="43"/>
        <v>1996</v>
      </c>
      <c r="AZ81" s="31" t="s">
        <v>183</v>
      </c>
      <c r="BA81" s="31">
        <f t="shared" si="44"/>
        <v>5397.3406107726123</v>
      </c>
      <c r="BB81" s="32">
        <v>5092.99</v>
      </c>
      <c r="BC81" s="32"/>
      <c r="BD81" s="32">
        <f t="shared" si="45"/>
        <v>805.71130336954252</v>
      </c>
      <c r="BE81" s="32">
        <f t="shared" si="46"/>
        <v>704.92322354157284</v>
      </c>
      <c r="BF81" s="32">
        <v>770.92</v>
      </c>
      <c r="BG81" s="32"/>
      <c r="BH81" s="32"/>
      <c r="BI81" s="32">
        <f t="shared" si="47"/>
        <v>141.55053094926407</v>
      </c>
      <c r="BJ81" s="32">
        <f t="shared" si="48"/>
        <v>153.42154290987796</v>
      </c>
      <c r="BK81" s="32">
        <v>90.75</v>
      </c>
      <c r="BL81" s="32"/>
      <c r="BM81" s="32"/>
      <c r="BN81" s="32">
        <f t="shared" si="49"/>
        <v>782.39624033351799</v>
      </c>
      <c r="BO81" s="32">
        <f t="shared" si="50"/>
        <v>805.03138949684592</v>
      </c>
      <c r="BP81" s="32">
        <v>847.24</v>
      </c>
      <c r="BQ81" s="32"/>
      <c r="BR81" s="32"/>
      <c r="BS81" s="32">
        <f t="shared" si="51"/>
        <v>65.561454826203203</v>
      </c>
      <c r="BT81" s="32">
        <f t="shared" si="52"/>
        <v>91.463842279014543</v>
      </c>
      <c r="BU81" s="32">
        <v>39.19</v>
      </c>
      <c r="BV81" s="32"/>
      <c r="BW81" s="32"/>
      <c r="BX81" s="32">
        <f t="shared" si="53"/>
        <v>365.77907733394778</v>
      </c>
      <c r="BY81" s="32">
        <f t="shared" si="54"/>
        <v>376.99067130189593</v>
      </c>
      <c r="BZ81" s="32">
        <v>401.57</v>
      </c>
      <c r="CA81" s="32"/>
      <c r="CB81" s="32"/>
      <c r="CC81" s="32">
        <f t="shared" si="55"/>
        <v>1136.3257693162932</v>
      </c>
      <c r="CD81" s="32">
        <f t="shared" si="56"/>
        <v>1159.4547357018942</v>
      </c>
      <c r="CE81" s="32">
        <v>907.92</v>
      </c>
      <c r="CF81" s="32"/>
      <c r="CG81" s="32"/>
      <c r="CH81" s="32">
        <f t="shared" si="57"/>
        <v>375.79997020693509</v>
      </c>
      <c r="CI81" s="32">
        <f t="shared" si="58"/>
        <v>376.63644603195837</v>
      </c>
      <c r="CJ81" s="32">
        <v>389.44</v>
      </c>
      <c r="CK81" s="32"/>
      <c r="CL81" s="32"/>
      <c r="CM81" s="32">
        <f t="shared" si="59"/>
        <v>1653.9286257667811</v>
      </c>
      <c r="CN81" s="32">
        <f t="shared" si="60"/>
        <v>1712.4644725508651</v>
      </c>
      <c r="CO81" s="32">
        <v>1693.17</v>
      </c>
      <c r="CP81" s="32"/>
      <c r="CQ81" s="32"/>
      <c r="CR81" s="32"/>
    </row>
    <row r="82" spans="51:96" ht="16" x14ac:dyDescent="0.5">
      <c r="AY82" s="30">
        <f t="shared" si="43"/>
        <v>1996</v>
      </c>
      <c r="AZ82" s="34" t="s">
        <v>184</v>
      </c>
      <c r="BA82" s="31">
        <f t="shared" si="44"/>
        <v>5370.0518234929605</v>
      </c>
      <c r="BB82" s="32">
        <v>5067.24</v>
      </c>
      <c r="BC82" s="32"/>
      <c r="BD82" s="32">
        <f t="shared" si="45"/>
        <v>780.9312807953562</v>
      </c>
      <c r="BE82" s="32">
        <f t="shared" si="46"/>
        <v>683.242984826569</v>
      </c>
      <c r="BF82" s="32">
        <v>747.21</v>
      </c>
      <c r="BG82" s="32"/>
      <c r="BH82" s="32"/>
      <c r="BI82" s="32">
        <f t="shared" si="47"/>
        <v>143.35988208867064</v>
      </c>
      <c r="BJ82" s="32">
        <f t="shared" si="48"/>
        <v>155.38263370630173</v>
      </c>
      <c r="BK82" s="32">
        <v>91.91</v>
      </c>
      <c r="BL82" s="32"/>
      <c r="BM82" s="32"/>
      <c r="BN82" s="32">
        <f t="shared" si="49"/>
        <v>778.6654429078211</v>
      </c>
      <c r="BO82" s="32">
        <f t="shared" si="50"/>
        <v>801.1926580706064</v>
      </c>
      <c r="BP82" s="32">
        <v>843.2</v>
      </c>
      <c r="BQ82" s="32"/>
      <c r="BR82" s="32"/>
      <c r="BS82" s="32">
        <f t="shared" si="51"/>
        <v>64.273311927091783</v>
      </c>
      <c r="BT82" s="32">
        <f t="shared" si="52"/>
        <v>89.666772655262534</v>
      </c>
      <c r="BU82" s="32">
        <v>38.42</v>
      </c>
      <c r="BV82" s="32"/>
      <c r="BW82" s="32"/>
      <c r="BX82" s="32">
        <f t="shared" si="53"/>
        <v>356.77054812401491</v>
      </c>
      <c r="BY82" s="32">
        <f t="shared" si="54"/>
        <v>367.70601921340392</v>
      </c>
      <c r="BZ82" s="32">
        <v>391.68</v>
      </c>
      <c r="CA82" s="32"/>
      <c r="CB82" s="32"/>
      <c r="CC82" s="32">
        <f t="shared" si="55"/>
        <v>1121.1066736306755</v>
      </c>
      <c r="CD82" s="32">
        <f t="shared" si="56"/>
        <v>1143.9258679755142</v>
      </c>
      <c r="CE82" s="32">
        <v>895.76</v>
      </c>
      <c r="CF82" s="32"/>
      <c r="CG82" s="32"/>
      <c r="CH82" s="32">
        <f t="shared" si="57"/>
        <v>372.54800353787857</v>
      </c>
      <c r="CI82" s="32">
        <f t="shared" si="58"/>
        <v>373.3772409602459</v>
      </c>
      <c r="CJ82" s="32">
        <v>386.07</v>
      </c>
      <c r="CK82" s="32"/>
      <c r="CL82" s="32"/>
      <c r="CM82" s="32">
        <f t="shared" si="59"/>
        <v>1658.0019806983282</v>
      </c>
      <c r="CN82" s="32">
        <f t="shared" si="60"/>
        <v>1716.6819916721211</v>
      </c>
      <c r="CO82" s="32">
        <v>1697.3400000000001</v>
      </c>
      <c r="CP82" s="32"/>
      <c r="CQ82" s="32"/>
      <c r="CR82" s="32"/>
    </row>
    <row r="83" spans="51:96" ht="16" x14ac:dyDescent="0.5">
      <c r="AY83" s="30">
        <f t="shared" si="43"/>
        <v>1996</v>
      </c>
      <c r="AZ83" s="31" t="s">
        <v>185</v>
      </c>
      <c r="BA83" s="31">
        <f t="shared" si="44"/>
        <v>5393.9493828388304</v>
      </c>
      <c r="BB83" s="32">
        <v>5089.79</v>
      </c>
      <c r="BC83" s="32"/>
      <c r="BD83" s="32">
        <f t="shared" si="45"/>
        <v>764.57500271496724</v>
      </c>
      <c r="BE83" s="32">
        <f t="shared" si="46"/>
        <v>668.93274712560708</v>
      </c>
      <c r="BF83" s="32">
        <v>731.56</v>
      </c>
      <c r="BG83" s="32"/>
      <c r="BH83" s="32"/>
      <c r="BI83" s="32">
        <f t="shared" si="47"/>
        <v>150.16054671609535</v>
      </c>
      <c r="BJ83" s="32">
        <f t="shared" si="48"/>
        <v>162.7536301480325</v>
      </c>
      <c r="BK83" s="32">
        <v>96.27</v>
      </c>
      <c r="BL83" s="32"/>
      <c r="BM83" s="32"/>
      <c r="BN83" s="32">
        <f t="shared" si="49"/>
        <v>772.09960882447842</v>
      </c>
      <c r="BO83" s="32">
        <f t="shared" si="50"/>
        <v>794.43687083284294</v>
      </c>
      <c r="BP83" s="32">
        <v>836.09</v>
      </c>
      <c r="BQ83" s="32"/>
      <c r="BR83" s="32"/>
      <c r="BS83" s="32">
        <f t="shared" si="51"/>
        <v>62.817877742381476</v>
      </c>
      <c r="BT83" s="32">
        <f t="shared" si="52"/>
        <v>87.636317366088193</v>
      </c>
      <c r="BU83" s="32">
        <v>37.549999999999997</v>
      </c>
      <c r="BV83" s="32"/>
      <c r="BW83" s="32"/>
      <c r="BX83" s="32">
        <f t="shared" si="53"/>
        <v>360.65086505367259</v>
      </c>
      <c r="BY83" s="32">
        <f t="shared" si="54"/>
        <v>371.70527279247125</v>
      </c>
      <c r="BZ83" s="32">
        <v>395.94</v>
      </c>
      <c r="CA83" s="32"/>
      <c r="CB83" s="32"/>
      <c r="CC83" s="32">
        <f t="shared" si="55"/>
        <v>1120.9314537790319</v>
      </c>
      <c r="CD83" s="32">
        <f t="shared" si="56"/>
        <v>1143.7470816694538</v>
      </c>
      <c r="CE83" s="32">
        <v>895.62</v>
      </c>
      <c r="CF83" s="32"/>
      <c r="CG83" s="32"/>
      <c r="CH83" s="32">
        <f t="shared" si="57"/>
        <v>370.93649483244104</v>
      </c>
      <c r="CI83" s="32">
        <f t="shared" si="58"/>
        <v>371.76214527188984</v>
      </c>
      <c r="CJ83" s="32">
        <v>384.4</v>
      </c>
      <c r="CK83" s="32"/>
      <c r="CL83" s="32"/>
      <c r="CM83" s="32">
        <f t="shared" si="59"/>
        <v>1649.4743095826434</v>
      </c>
      <c r="CN83" s="32">
        <f t="shared" si="60"/>
        <v>1707.8525091952472</v>
      </c>
      <c r="CO83" s="32">
        <v>1688.6100000000001</v>
      </c>
      <c r="CP83" s="32"/>
      <c r="CQ83" s="32"/>
      <c r="CR83" s="32"/>
    </row>
    <row r="84" spans="51:96" ht="16" x14ac:dyDescent="0.5">
      <c r="AY84" s="30">
        <f t="shared" si="43"/>
        <v>1996</v>
      </c>
      <c r="AZ84" s="31" t="s">
        <v>186</v>
      </c>
      <c r="BA84" s="31">
        <f t="shared" si="44"/>
        <v>5445.1569246389381</v>
      </c>
      <c r="BB84" s="32">
        <v>5138.1099999999997</v>
      </c>
      <c r="BC84" s="32"/>
      <c r="BD84" s="32">
        <f t="shared" si="45"/>
        <v>772.53889018925247</v>
      </c>
      <c r="BE84" s="32">
        <f t="shared" si="46"/>
        <v>675.9004155780882</v>
      </c>
      <c r="BF84" s="32">
        <v>739.18</v>
      </c>
      <c r="BG84" s="32"/>
      <c r="BH84" s="32"/>
      <c r="BI84" s="32">
        <f t="shared" si="47"/>
        <v>151.26799439624938</v>
      </c>
      <c r="BJ84" s="32">
        <f t="shared" si="48"/>
        <v>163.95395296308499</v>
      </c>
      <c r="BK84" s="32">
        <v>96.98</v>
      </c>
      <c r="BL84" s="32"/>
      <c r="BM84" s="32"/>
      <c r="BN84" s="32">
        <f t="shared" si="49"/>
        <v>769.17222569589944</v>
      </c>
      <c r="BO84" s="32">
        <f t="shared" si="50"/>
        <v>791.4247969167094</v>
      </c>
      <c r="BP84" s="32">
        <v>832.92</v>
      </c>
      <c r="BQ84" s="32"/>
      <c r="BR84" s="32"/>
      <c r="BS84" s="32">
        <f t="shared" si="51"/>
        <v>62.617128199662815</v>
      </c>
      <c r="BT84" s="32">
        <f t="shared" si="52"/>
        <v>87.356254567581374</v>
      </c>
      <c r="BU84" s="32">
        <v>37.43</v>
      </c>
      <c r="BV84" s="32"/>
      <c r="BW84" s="32"/>
      <c r="BX84" s="32">
        <f t="shared" si="53"/>
        <v>362.44528391550961</v>
      </c>
      <c r="BY84" s="32">
        <f t="shared" si="54"/>
        <v>373.55469287480992</v>
      </c>
      <c r="BZ84" s="32">
        <v>397.91</v>
      </c>
      <c r="CA84" s="32"/>
      <c r="CB84" s="32"/>
      <c r="CC84" s="32">
        <f t="shared" si="55"/>
        <v>1132.3207441358677</v>
      </c>
      <c r="CD84" s="32">
        <f t="shared" si="56"/>
        <v>1155.3681915633731</v>
      </c>
      <c r="CE84" s="32">
        <v>904.72</v>
      </c>
      <c r="CF84" s="32"/>
      <c r="CG84" s="32"/>
      <c r="CH84" s="32">
        <f t="shared" si="57"/>
        <v>368.07051827247136</v>
      </c>
      <c r="CI84" s="32">
        <f t="shared" si="58"/>
        <v>368.88978946684955</v>
      </c>
      <c r="CJ84" s="32">
        <v>381.43</v>
      </c>
      <c r="CK84" s="32"/>
      <c r="CL84" s="32"/>
      <c r="CM84" s="32">
        <f t="shared" si="59"/>
        <v>1658.2168819177382</v>
      </c>
      <c r="CN84" s="32">
        <f t="shared" si="60"/>
        <v>1716.9044986761201</v>
      </c>
      <c r="CO84" s="32">
        <v>1697.56</v>
      </c>
      <c r="CP84" s="32"/>
      <c r="CQ84" s="32"/>
      <c r="CR84" s="32"/>
    </row>
    <row r="85" spans="51:96" ht="16" x14ac:dyDescent="0.5">
      <c r="AY85" s="30">
        <f t="shared" si="43"/>
        <v>1996</v>
      </c>
      <c r="AZ85" s="31" t="s">
        <v>187</v>
      </c>
      <c r="BA85" s="31">
        <f t="shared" si="44"/>
        <v>5528.9520473652337</v>
      </c>
      <c r="BB85" s="32">
        <v>5217.18</v>
      </c>
      <c r="BC85" s="32"/>
      <c r="BD85" s="32">
        <f t="shared" si="45"/>
        <v>793.78637474991092</v>
      </c>
      <c r="BE85" s="32">
        <f t="shared" si="46"/>
        <v>694.49000870655846</v>
      </c>
      <c r="BF85" s="32">
        <v>759.51</v>
      </c>
      <c r="BG85" s="32"/>
      <c r="BH85" s="32"/>
      <c r="BI85" s="32">
        <f t="shared" si="47"/>
        <v>152.3754420764034</v>
      </c>
      <c r="BJ85" s="32">
        <f t="shared" si="48"/>
        <v>165.15427577813747</v>
      </c>
      <c r="BK85" s="32">
        <v>97.69</v>
      </c>
      <c r="BL85" s="32"/>
      <c r="BM85" s="32"/>
      <c r="BN85" s="32">
        <f t="shared" si="49"/>
        <v>766.59575915686605</v>
      </c>
      <c r="BO85" s="32">
        <f t="shared" si="50"/>
        <v>788.7737917980935</v>
      </c>
      <c r="BP85" s="32">
        <v>830.13</v>
      </c>
      <c r="BQ85" s="32"/>
      <c r="BR85" s="32"/>
      <c r="BS85" s="32">
        <f t="shared" si="51"/>
        <v>69.208404852258894</v>
      </c>
      <c r="BT85" s="32">
        <f t="shared" si="52"/>
        <v>96.551649785221528</v>
      </c>
      <c r="BU85" s="32">
        <v>41.37</v>
      </c>
      <c r="BV85" s="32"/>
      <c r="BW85" s="32"/>
      <c r="BX85" s="32">
        <f t="shared" si="53"/>
        <v>362.75498057186724</v>
      </c>
      <c r="BY85" s="32">
        <f t="shared" si="54"/>
        <v>373.8738821275993</v>
      </c>
      <c r="BZ85" s="32">
        <v>398.25</v>
      </c>
      <c r="CA85" s="32"/>
      <c r="CB85" s="32"/>
      <c r="CC85" s="32">
        <f t="shared" si="55"/>
        <v>1153.5473775921239</v>
      </c>
      <c r="CD85" s="32">
        <f t="shared" si="56"/>
        <v>1177.0268754975348</v>
      </c>
      <c r="CE85" s="32">
        <v>921.68</v>
      </c>
      <c r="CF85" s="32"/>
      <c r="CG85" s="32"/>
      <c r="CH85" s="32">
        <f t="shared" si="57"/>
        <v>376.6684479523804</v>
      </c>
      <c r="CI85" s="32">
        <f t="shared" si="58"/>
        <v>377.50685688197058</v>
      </c>
      <c r="CJ85" s="32">
        <v>390.34</v>
      </c>
      <c r="CK85" s="32"/>
      <c r="CL85" s="32"/>
      <c r="CM85" s="32">
        <f t="shared" si="59"/>
        <v>1658.4024784254104</v>
      </c>
      <c r="CN85" s="32">
        <f t="shared" si="60"/>
        <v>1717.0966638159375</v>
      </c>
      <c r="CO85" s="32">
        <v>1697.75</v>
      </c>
      <c r="CP85" s="32"/>
      <c r="CQ85" s="32"/>
      <c r="CR85" s="32"/>
    </row>
    <row r="86" spans="51:96" ht="16" x14ac:dyDescent="0.5">
      <c r="AY86" s="30">
        <f t="shared" si="43"/>
        <v>1996</v>
      </c>
      <c r="AZ86" s="31" t="s">
        <v>188</v>
      </c>
      <c r="BA86" s="31">
        <f t="shared" si="44"/>
        <v>5615.3223838037438</v>
      </c>
      <c r="BB86" s="32">
        <v>5298.68</v>
      </c>
      <c r="BC86" s="32"/>
      <c r="BD86" s="32">
        <f t="shared" si="45"/>
        <v>825.34928836190716</v>
      </c>
      <c r="BE86" s="32">
        <f t="shared" si="46"/>
        <v>722.10465270458087</v>
      </c>
      <c r="BF86" s="32">
        <v>789.71</v>
      </c>
      <c r="BG86" s="32"/>
      <c r="BH86" s="32"/>
      <c r="BI86" s="32">
        <f t="shared" si="47"/>
        <v>150.81565661139771</v>
      </c>
      <c r="BJ86" s="32">
        <f t="shared" si="48"/>
        <v>163.46368026397906</v>
      </c>
      <c r="BK86" s="32">
        <v>96.69</v>
      </c>
      <c r="BL86" s="32"/>
      <c r="BM86" s="32"/>
      <c r="BN86" s="32">
        <f t="shared" si="49"/>
        <v>777.36335766766456</v>
      </c>
      <c r="BO86" s="32">
        <f t="shared" si="50"/>
        <v>799.85290279560684</v>
      </c>
      <c r="BP86" s="32">
        <v>841.79</v>
      </c>
      <c r="BQ86" s="32"/>
      <c r="BR86" s="32"/>
      <c r="BS86" s="32">
        <f t="shared" si="51"/>
        <v>74.076581263186469</v>
      </c>
      <c r="BT86" s="32">
        <f t="shared" si="52"/>
        <v>103.34317264901158</v>
      </c>
      <c r="BU86" s="32">
        <v>44.28</v>
      </c>
      <c r="BV86" s="32"/>
      <c r="BW86" s="32"/>
      <c r="BX86" s="32">
        <f t="shared" si="53"/>
        <v>373.44862394139324</v>
      </c>
      <c r="BY86" s="32">
        <f t="shared" si="54"/>
        <v>384.8952992680338</v>
      </c>
      <c r="BZ86" s="32">
        <v>409.99</v>
      </c>
      <c r="CA86" s="32"/>
      <c r="CB86" s="32"/>
      <c r="CC86" s="32">
        <f t="shared" si="55"/>
        <v>1165.6250316518453</v>
      </c>
      <c r="CD86" s="32">
        <f t="shared" si="56"/>
        <v>1189.3503601652624</v>
      </c>
      <c r="CE86" s="32">
        <v>931.33</v>
      </c>
      <c r="CF86" s="32"/>
      <c r="CG86" s="32"/>
      <c r="CH86" s="32">
        <f t="shared" si="57"/>
        <v>372.02691689061129</v>
      </c>
      <c r="CI86" s="32">
        <f t="shared" si="58"/>
        <v>372.85499445023856</v>
      </c>
      <c r="CJ86" s="32">
        <v>385.53</v>
      </c>
      <c r="CK86" s="32"/>
      <c r="CL86" s="32"/>
      <c r="CM86" s="32">
        <f t="shared" si="59"/>
        <v>1677.2063351237991</v>
      </c>
      <c r="CN86" s="32">
        <f t="shared" si="60"/>
        <v>1736.5660266658606</v>
      </c>
      <c r="CO86" s="32">
        <v>1717</v>
      </c>
      <c r="CP86" s="32"/>
      <c r="CQ86" s="32"/>
      <c r="CR86" s="32"/>
    </row>
    <row r="87" spans="51:96" ht="16" x14ac:dyDescent="0.5">
      <c r="AY87" s="30">
        <f t="shared" si="43"/>
        <v>1996</v>
      </c>
      <c r="AZ87" s="31" t="s">
        <v>189</v>
      </c>
      <c r="BA87" s="31">
        <f t="shared" si="44"/>
        <v>5619.5190283717993</v>
      </c>
      <c r="BB87" s="32">
        <v>5302.64</v>
      </c>
      <c r="BC87" s="32"/>
      <c r="BD87" s="32">
        <f t="shared" si="45"/>
        <v>853.23334581780318</v>
      </c>
      <c r="BE87" s="32">
        <f t="shared" si="46"/>
        <v>746.50063621011861</v>
      </c>
      <c r="BF87" s="32">
        <v>816.39</v>
      </c>
      <c r="BG87" s="32"/>
      <c r="BH87" s="32"/>
      <c r="BI87" s="32">
        <f t="shared" si="47"/>
        <v>141.254171710913</v>
      </c>
      <c r="BJ87" s="32">
        <f t="shared" si="48"/>
        <v>153.10032976218784</v>
      </c>
      <c r="BK87" s="32">
        <v>90.56</v>
      </c>
      <c r="BL87" s="32"/>
      <c r="BM87" s="32"/>
      <c r="BN87" s="32">
        <f t="shared" si="49"/>
        <v>793.82873343503468</v>
      </c>
      <c r="BO87" s="32">
        <f t="shared" si="50"/>
        <v>816.79463084755059</v>
      </c>
      <c r="BP87" s="32">
        <v>859.62</v>
      </c>
      <c r="BQ87" s="32"/>
      <c r="BR87" s="32"/>
      <c r="BS87" s="32">
        <f t="shared" si="51"/>
        <v>69.810653480414885</v>
      </c>
      <c r="BT87" s="32">
        <f t="shared" si="52"/>
        <v>97.391838180741942</v>
      </c>
      <c r="BU87" s="32">
        <v>41.73</v>
      </c>
      <c r="BV87" s="32"/>
      <c r="BW87" s="32"/>
      <c r="BX87" s="32">
        <f t="shared" si="53"/>
        <v>379.87027519822101</v>
      </c>
      <c r="BY87" s="32">
        <f t="shared" si="54"/>
        <v>391.51378230381425</v>
      </c>
      <c r="BZ87" s="32">
        <v>417.04</v>
      </c>
      <c r="CA87" s="32"/>
      <c r="CB87" s="32"/>
      <c r="CC87" s="32">
        <f t="shared" si="55"/>
        <v>1166.313395354731</v>
      </c>
      <c r="CD87" s="32">
        <f t="shared" si="56"/>
        <v>1190.0527349390707</v>
      </c>
      <c r="CE87" s="32">
        <v>931.88</v>
      </c>
      <c r="CF87" s="32"/>
      <c r="CG87" s="32"/>
      <c r="CH87" s="32">
        <f t="shared" si="57"/>
        <v>380.1423589341619</v>
      </c>
      <c r="CI87" s="32">
        <f t="shared" si="58"/>
        <v>380.98850028201952</v>
      </c>
      <c r="CJ87" s="32">
        <v>393.94</v>
      </c>
      <c r="CK87" s="32"/>
      <c r="CL87" s="32"/>
      <c r="CM87" s="32">
        <f t="shared" si="59"/>
        <v>1706.8040939789253</v>
      </c>
      <c r="CN87" s="32">
        <f t="shared" si="60"/>
        <v>1767.2113094893759</v>
      </c>
      <c r="CO87" s="32">
        <v>1747.3000000000002</v>
      </c>
      <c r="CP87" s="32"/>
      <c r="CQ87" s="32"/>
      <c r="CR87" s="32"/>
    </row>
    <row r="88" spans="51:96" ht="16" x14ac:dyDescent="0.5">
      <c r="AY88" s="30">
        <f t="shared" si="43"/>
        <v>1997</v>
      </c>
      <c r="AZ88" s="31" t="s">
        <v>178</v>
      </c>
      <c r="BA88" s="31">
        <f t="shared" si="44"/>
        <v>5608.3915617140774</v>
      </c>
      <c r="BB88" s="32">
        <v>5292.14</v>
      </c>
      <c r="BC88" s="32"/>
      <c r="BD88" s="32">
        <f t="shared" si="45"/>
        <v>855.64759517024413</v>
      </c>
      <c r="BE88" s="32">
        <f t="shared" si="46"/>
        <v>748.61288215831178</v>
      </c>
      <c r="BF88" s="32">
        <v>818.7</v>
      </c>
      <c r="BG88" s="32"/>
      <c r="BH88" s="32"/>
      <c r="BI88" s="32">
        <f t="shared" si="47"/>
        <v>142.45520651896734</v>
      </c>
      <c r="BJ88" s="32">
        <f t="shared" si="48"/>
        <v>154.40208830808984</v>
      </c>
      <c r="BK88" s="32">
        <v>91.33</v>
      </c>
      <c r="BL88" s="32"/>
      <c r="BM88" s="32"/>
      <c r="BN88" s="32">
        <f t="shared" si="49"/>
        <v>796.89463627001339</v>
      </c>
      <c r="BO88" s="32">
        <f t="shared" si="50"/>
        <v>819.949231920599</v>
      </c>
      <c r="BP88" s="32">
        <v>862.94</v>
      </c>
      <c r="BQ88" s="32"/>
      <c r="BR88" s="32"/>
      <c r="BS88" s="32">
        <f t="shared" si="51"/>
        <v>69.944486508894002</v>
      </c>
      <c r="BT88" s="32">
        <f t="shared" si="52"/>
        <v>97.578546713079817</v>
      </c>
      <c r="BU88" s="32">
        <v>41.81</v>
      </c>
      <c r="BV88" s="32"/>
      <c r="BW88" s="32"/>
      <c r="BX88" s="32">
        <f t="shared" si="53"/>
        <v>385.59966334083754</v>
      </c>
      <c r="BY88" s="32">
        <f t="shared" si="54"/>
        <v>397.41878348041837</v>
      </c>
      <c r="BZ88" s="32">
        <v>423.33</v>
      </c>
      <c r="CA88" s="32"/>
      <c r="CB88" s="32"/>
      <c r="CC88" s="32">
        <f t="shared" si="55"/>
        <v>1167.2145260203267</v>
      </c>
      <c r="CD88" s="32">
        <f t="shared" si="56"/>
        <v>1190.972207370238</v>
      </c>
      <c r="CE88" s="32">
        <v>932.6</v>
      </c>
      <c r="CF88" s="32"/>
      <c r="CG88" s="32"/>
      <c r="CH88" s="32">
        <f t="shared" si="57"/>
        <v>380.27745547234224</v>
      </c>
      <c r="CI88" s="32">
        <f t="shared" si="58"/>
        <v>381.12389752535472</v>
      </c>
      <c r="CJ88" s="32">
        <v>394.08</v>
      </c>
      <c r="CK88" s="32"/>
      <c r="CL88" s="32"/>
      <c r="CM88" s="32">
        <f t="shared" si="59"/>
        <v>1697.4168179855999</v>
      </c>
      <c r="CN88" s="32">
        <f t="shared" si="60"/>
        <v>1757.4917989965052</v>
      </c>
      <c r="CO88" s="32">
        <v>1737.69</v>
      </c>
      <c r="CP88" s="32"/>
      <c r="CQ88" s="32"/>
      <c r="CR88" s="32"/>
    </row>
    <row r="89" spans="51:96" ht="16" x14ac:dyDescent="0.5">
      <c r="AY89" s="30">
        <f t="shared" si="43"/>
        <v>1997</v>
      </c>
      <c r="AZ89" s="31" t="s">
        <v>179</v>
      </c>
      <c r="BA89" s="31">
        <f t="shared" si="44"/>
        <v>5565.6408945738376</v>
      </c>
      <c r="BB89" s="32">
        <v>5251.8</v>
      </c>
      <c r="BC89" s="32"/>
      <c r="BD89" s="32">
        <f t="shared" si="45"/>
        <v>847.80912324673511</v>
      </c>
      <c r="BE89" s="32">
        <f t="shared" si="46"/>
        <v>741.75494076807433</v>
      </c>
      <c r="BF89" s="32">
        <v>811.2</v>
      </c>
      <c r="BG89" s="32"/>
      <c r="BH89" s="32"/>
      <c r="BI89" s="32">
        <f t="shared" si="47"/>
        <v>143.29749067007043</v>
      </c>
      <c r="BJ89" s="32">
        <f t="shared" si="48"/>
        <v>155.31500988573541</v>
      </c>
      <c r="BK89" s="32">
        <v>91.87</v>
      </c>
      <c r="BL89" s="32"/>
      <c r="BM89" s="32"/>
      <c r="BN89" s="32">
        <f t="shared" si="49"/>
        <v>788.45416882672862</v>
      </c>
      <c r="BO89" s="32">
        <f t="shared" si="50"/>
        <v>811.26457715925471</v>
      </c>
      <c r="BP89" s="32">
        <v>853.8</v>
      </c>
      <c r="BQ89" s="32"/>
      <c r="BR89" s="32"/>
      <c r="BS89" s="32">
        <f t="shared" si="51"/>
        <v>65.561454826203203</v>
      </c>
      <c r="BT89" s="32">
        <f t="shared" si="52"/>
        <v>91.463842279014543</v>
      </c>
      <c r="BU89" s="32">
        <v>39.19</v>
      </c>
      <c r="BV89" s="32"/>
      <c r="BW89" s="32"/>
      <c r="BX89" s="32">
        <f t="shared" si="53"/>
        <v>386.82934124108118</v>
      </c>
      <c r="BY89" s="32">
        <f t="shared" si="54"/>
        <v>398.68615257237639</v>
      </c>
      <c r="BZ89" s="32">
        <v>424.68</v>
      </c>
      <c r="CA89" s="32"/>
      <c r="CB89" s="32"/>
      <c r="CC89" s="32">
        <f t="shared" si="55"/>
        <v>1159.0042244004539</v>
      </c>
      <c r="CD89" s="32">
        <f t="shared" si="56"/>
        <v>1182.5947918862696</v>
      </c>
      <c r="CE89" s="32">
        <v>926.04</v>
      </c>
      <c r="CF89" s="32"/>
      <c r="CG89" s="32"/>
      <c r="CH89" s="32">
        <f t="shared" si="57"/>
        <v>401.88325182847746</v>
      </c>
      <c r="CI89" s="32">
        <f t="shared" si="58"/>
        <v>402.77778522732569</v>
      </c>
      <c r="CJ89" s="32">
        <v>416.47</v>
      </c>
      <c r="CK89" s="32"/>
      <c r="CL89" s="32"/>
      <c r="CM89" s="32">
        <f t="shared" si="59"/>
        <v>1688.4984173800783</v>
      </c>
      <c r="CN89" s="32">
        <f t="shared" si="60"/>
        <v>1748.2577583305419</v>
      </c>
      <c r="CO89" s="32">
        <v>1728.5600000000002</v>
      </c>
      <c r="CP89" s="32"/>
      <c r="CQ89" s="32"/>
      <c r="CR89" s="32"/>
    </row>
    <row r="90" spans="51:96" ht="16" x14ac:dyDescent="0.5">
      <c r="AY90" s="30">
        <f t="shared" si="43"/>
        <v>1997</v>
      </c>
      <c r="AZ90" s="31" t="s">
        <v>180</v>
      </c>
      <c r="BA90" s="31">
        <f t="shared" si="44"/>
        <v>5571.7133120927656</v>
      </c>
      <c r="BB90" s="32">
        <v>5257.53</v>
      </c>
      <c r="BC90" s="32"/>
      <c r="BD90" s="32">
        <f t="shared" si="45"/>
        <v>836.31269775892179</v>
      </c>
      <c r="BE90" s="32">
        <f t="shared" si="46"/>
        <v>731.69662672905952</v>
      </c>
      <c r="BF90" s="32">
        <v>800.2</v>
      </c>
      <c r="BG90" s="32"/>
      <c r="BH90" s="32"/>
      <c r="BI90" s="32">
        <f t="shared" si="47"/>
        <v>145.57477744897869</v>
      </c>
      <c r="BJ90" s="32">
        <f t="shared" si="48"/>
        <v>157.78327933640671</v>
      </c>
      <c r="BK90" s="32">
        <v>93.33</v>
      </c>
      <c r="BL90" s="32"/>
      <c r="BM90" s="32"/>
      <c r="BN90" s="32">
        <f t="shared" si="49"/>
        <v>790.37497542213703</v>
      </c>
      <c r="BO90" s="32">
        <f t="shared" si="50"/>
        <v>813.24095373514058</v>
      </c>
      <c r="BP90" s="32">
        <v>855.88</v>
      </c>
      <c r="BQ90" s="32"/>
      <c r="BR90" s="32"/>
      <c r="BS90" s="32">
        <f t="shared" si="51"/>
        <v>68.154469752985932</v>
      </c>
      <c r="BT90" s="32">
        <f t="shared" si="52"/>
        <v>95.08132009306081</v>
      </c>
      <c r="BU90" s="32">
        <v>40.74</v>
      </c>
      <c r="BV90" s="32"/>
      <c r="BW90" s="32"/>
      <c r="BX90" s="32">
        <f t="shared" si="53"/>
        <v>392.04864077322628</v>
      </c>
      <c r="BY90" s="32">
        <f t="shared" si="54"/>
        <v>404.06543027379792</v>
      </c>
      <c r="BZ90" s="32">
        <v>430.41</v>
      </c>
      <c r="CA90" s="32"/>
      <c r="CB90" s="32"/>
      <c r="CC90" s="32">
        <f t="shared" si="55"/>
        <v>1163.2971107657229</v>
      </c>
      <c r="CD90" s="32">
        <f t="shared" si="56"/>
        <v>1186.9750563847472</v>
      </c>
      <c r="CE90" s="32">
        <v>929.47</v>
      </c>
      <c r="CF90" s="32"/>
      <c r="CG90" s="32"/>
      <c r="CH90" s="32">
        <f t="shared" si="57"/>
        <v>398.05229999579069</v>
      </c>
      <c r="CI90" s="32">
        <f t="shared" si="58"/>
        <v>398.93830625560503</v>
      </c>
      <c r="CJ90" s="32">
        <v>412.5</v>
      </c>
      <c r="CK90" s="32"/>
      <c r="CL90" s="32"/>
      <c r="CM90" s="32">
        <f t="shared" si="59"/>
        <v>1649.7673567000209</v>
      </c>
      <c r="CN90" s="32">
        <f t="shared" si="60"/>
        <v>1708.1559278370639</v>
      </c>
      <c r="CO90" s="32">
        <v>1688.91</v>
      </c>
      <c r="CP90" s="32"/>
      <c r="CQ90" s="32"/>
      <c r="CR90" s="32"/>
    </row>
    <row r="91" spans="51:96" ht="16" x14ac:dyDescent="0.5">
      <c r="AY91" s="30">
        <f t="shared" si="43"/>
        <v>1997</v>
      </c>
      <c r="AZ91" s="31" t="s">
        <v>181</v>
      </c>
      <c r="BA91" s="31">
        <f t="shared" si="44"/>
        <v>5538.1083627864446</v>
      </c>
      <c r="BB91" s="32">
        <v>5225.82</v>
      </c>
      <c r="BC91" s="32"/>
      <c r="BD91" s="32">
        <f t="shared" si="45"/>
        <v>818.30511492664709</v>
      </c>
      <c r="BE91" s="32">
        <f t="shared" si="46"/>
        <v>715.941649375221</v>
      </c>
      <c r="BF91" s="32">
        <v>782.97</v>
      </c>
      <c r="BG91" s="32"/>
      <c r="BH91" s="32"/>
      <c r="BI91" s="32">
        <f t="shared" si="47"/>
        <v>139.35123344360611</v>
      </c>
      <c r="BJ91" s="32">
        <f t="shared" si="48"/>
        <v>151.03780323491458</v>
      </c>
      <c r="BK91" s="32">
        <v>89.34</v>
      </c>
      <c r="BL91" s="32"/>
      <c r="BM91" s="32"/>
      <c r="BN91" s="32">
        <f t="shared" si="49"/>
        <v>793.28388925652939</v>
      </c>
      <c r="BO91" s="32">
        <f t="shared" si="50"/>
        <v>816.23402403035209</v>
      </c>
      <c r="BP91" s="32">
        <v>859.03</v>
      </c>
      <c r="BQ91" s="32"/>
      <c r="BR91" s="32"/>
      <c r="BS91" s="32">
        <f t="shared" si="51"/>
        <v>63.537230270456682</v>
      </c>
      <c r="BT91" s="32">
        <f t="shared" si="52"/>
        <v>88.639875727404245</v>
      </c>
      <c r="BU91" s="32">
        <v>37.979999999999997</v>
      </c>
      <c r="BV91" s="32"/>
      <c r="BW91" s="32"/>
      <c r="BX91" s="32">
        <f t="shared" si="53"/>
        <v>404.49115937865429</v>
      </c>
      <c r="BY91" s="32">
        <f t="shared" si="54"/>
        <v>416.88932790057254</v>
      </c>
      <c r="BZ91" s="32">
        <v>444.07</v>
      </c>
      <c r="CA91" s="32"/>
      <c r="CB91" s="32"/>
      <c r="CC91" s="32">
        <f t="shared" si="55"/>
        <v>1183.6851920748277</v>
      </c>
      <c r="CD91" s="32">
        <f t="shared" si="56"/>
        <v>1207.7781201399059</v>
      </c>
      <c r="CE91" s="32">
        <v>945.76</v>
      </c>
      <c r="CF91" s="32"/>
      <c r="CG91" s="32"/>
      <c r="CH91" s="32">
        <f t="shared" si="57"/>
        <v>390.12985300678355</v>
      </c>
      <c r="CI91" s="32">
        <f t="shared" si="58"/>
        <v>390.99822505716014</v>
      </c>
      <c r="CJ91" s="32">
        <v>404.29</v>
      </c>
      <c r="CK91" s="32"/>
      <c r="CL91" s="32"/>
      <c r="CM91" s="32">
        <f t="shared" si="59"/>
        <v>1654.2509775958963</v>
      </c>
      <c r="CN91" s="32">
        <f t="shared" si="60"/>
        <v>1712.7982330568639</v>
      </c>
      <c r="CO91" s="32">
        <v>1693.5</v>
      </c>
      <c r="CP91" s="32"/>
      <c r="CQ91" s="32"/>
      <c r="CR91" s="32"/>
    </row>
    <row r="92" spans="51:96" ht="16" x14ac:dyDescent="0.5">
      <c r="AY92" s="30">
        <f t="shared" si="43"/>
        <v>1997</v>
      </c>
      <c r="AZ92" s="31" t="s">
        <v>182</v>
      </c>
      <c r="BA92" s="31">
        <f t="shared" si="44"/>
        <v>5505.3936108127418</v>
      </c>
      <c r="BB92" s="32">
        <v>5194.95</v>
      </c>
      <c r="BC92" s="32"/>
      <c r="BD92" s="32">
        <f t="shared" si="45"/>
        <v>780.37736211276149</v>
      </c>
      <c r="BE92" s="32">
        <f t="shared" si="46"/>
        <v>682.75835696832553</v>
      </c>
      <c r="BF92" s="32">
        <v>746.68</v>
      </c>
      <c r="BG92" s="32"/>
      <c r="BH92" s="32"/>
      <c r="BI92" s="32">
        <f t="shared" si="47"/>
        <v>138.66492783900361</v>
      </c>
      <c r="BJ92" s="32">
        <f t="shared" si="48"/>
        <v>150.29394120868486</v>
      </c>
      <c r="BK92" s="32">
        <v>88.9</v>
      </c>
      <c r="BL92" s="32"/>
      <c r="BM92" s="32"/>
      <c r="BN92" s="32">
        <f t="shared" si="49"/>
        <v>800.34839428291082</v>
      </c>
      <c r="BO92" s="32">
        <f t="shared" si="50"/>
        <v>823.50290903300879</v>
      </c>
      <c r="BP92" s="32">
        <v>866.68</v>
      </c>
      <c r="BQ92" s="32"/>
      <c r="BR92" s="32"/>
      <c r="BS92" s="32">
        <f t="shared" si="51"/>
        <v>62.148712599985942</v>
      </c>
      <c r="BT92" s="32">
        <f t="shared" si="52"/>
        <v>86.702774704398834</v>
      </c>
      <c r="BU92" s="32">
        <v>37.15</v>
      </c>
      <c r="BV92" s="32"/>
      <c r="BW92" s="32"/>
      <c r="BX92" s="32">
        <f t="shared" si="53"/>
        <v>396.72141679415205</v>
      </c>
      <c r="BY92" s="32">
        <f t="shared" si="54"/>
        <v>408.88143282323819</v>
      </c>
      <c r="BZ92" s="32">
        <v>435.54</v>
      </c>
      <c r="CA92" s="32"/>
      <c r="CB92" s="32"/>
      <c r="CC92" s="32">
        <f t="shared" si="55"/>
        <v>1181.6826794846147</v>
      </c>
      <c r="CD92" s="32">
        <f t="shared" si="56"/>
        <v>1205.7348480706453</v>
      </c>
      <c r="CE92" s="32">
        <v>944.16</v>
      </c>
      <c r="CF92" s="32"/>
      <c r="CG92" s="32"/>
      <c r="CH92" s="32">
        <f t="shared" si="57"/>
        <v>384.58124518866043</v>
      </c>
      <c r="CI92" s="32">
        <f t="shared" si="58"/>
        <v>385.43726684874866</v>
      </c>
      <c r="CJ92" s="32">
        <v>398.54</v>
      </c>
      <c r="CK92" s="32"/>
      <c r="CL92" s="32"/>
      <c r="CM92" s="32">
        <f t="shared" si="59"/>
        <v>1667.9167415029328</v>
      </c>
      <c r="CN92" s="32">
        <f t="shared" si="60"/>
        <v>1726.947655720262</v>
      </c>
      <c r="CO92" s="32">
        <v>1707.4899999999998</v>
      </c>
      <c r="CP92" s="32"/>
      <c r="CQ92" s="32"/>
      <c r="CR92" s="32"/>
    </row>
    <row r="93" spans="51:96" ht="16" x14ac:dyDescent="0.5">
      <c r="AY93" s="30">
        <f t="shared" si="43"/>
        <v>1997</v>
      </c>
      <c r="AZ93" s="31" t="s">
        <v>183</v>
      </c>
      <c r="BA93" s="31">
        <f t="shared" si="44"/>
        <v>5528.7294980320794</v>
      </c>
      <c r="BB93" s="32">
        <v>5216.97</v>
      </c>
      <c r="BC93" s="32"/>
      <c r="BD93" s="32">
        <f t="shared" si="45"/>
        <v>740.95507398546022</v>
      </c>
      <c r="BE93" s="32">
        <f t="shared" si="46"/>
        <v>648.26748373635849</v>
      </c>
      <c r="BF93" s="32">
        <v>708.96</v>
      </c>
      <c r="BG93" s="32"/>
      <c r="BH93" s="32"/>
      <c r="BI93" s="32">
        <f t="shared" si="47"/>
        <v>142.14324942596622</v>
      </c>
      <c r="BJ93" s="32">
        <f t="shared" si="48"/>
        <v>154.06396920525816</v>
      </c>
      <c r="BK93" s="32">
        <v>91.13</v>
      </c>
      <c r="BL93" s="32"/>
      <c r="BM93" s="32"/>
      <c r="BN93" s="32">
        <f t="shared" si="49"/>
        <v>787.95549788368999</v>
      </c>
      <c r="BO93" s="32">
        <f t="shared" si="50"/>
        <v>810.75147939436135</v>
      </c>
      <c r="BP93" s="32">
        <v>853.26</v>
      </c>
      <c r="BQ93" s="32"/>
      <c r="BR93" s="32"/>
      <c r="BS93" s="32">
        <f t="shared" si="51"/>
        <v>62.700773842462254</v>
      </c>
      <c r="BT93" s="32">
        <f t="shared" si="52"/>
        <v>87.47294740029254</v>
      </c>
      <c r="BU93" s="32">
        <v>37.479999999999997</v>
      </c>
      <c r="BV93" s="32"/>
      <c r="BW93" s="32"/>
      <c r="BX93" s="32">
        <f t="shared" si="53"/>
        <v>399.15344641907825</v>
      </c>
      <c r="BY93" s="32">
        <f t="shared" si="54"/>
        <v>411.38800724955502</v>
      </c>
      <c r="BZ93" s="32">
        <v>438.21</v>
      </c>
      <c r="CA93" s="32"/>
      <c r="CB93" s="32"/>
      <c r="CC93" s="32">
        <f t="shared" si="55"/>
        <v>1165.499874614957</v>
      </c>
      <c r="CD93" s="32">
        <f t="shared" si="56"/>
        <v>1189.2226556609337</v>
      </c>
      <c r="CE93" s="32">
        <v>931.23</v>
      </c>
      <c r="CF93" s="32"/>
      <c r="CG93" s="32"/>
      <c r="CH93" s="32">
        <f t="shared" si="57"/>
        <v>392.64843846857508</v>
      </c>
      <c r="CI93" s="32">
        <f t="shared" si="58"/>
        <v>393.52241652219556</v>
      </c>
      <c r="CJ93" s="32">
        <v>406.9</v>
      </c>
      <c r="CK93" s="32"/>
      <c r="CL93" s="32"/>
      <c r="CM93" s="32">
        <f t="shared" si="59"/>
        <v>1685.7730791884678</v>
      </c>
      <c r="CN93" s="32">
        <f t="shared" si="60"/>
        <v>1745.4359649616438</v>
      </c>
      <c r="CO93" s="32">
        <v>1725.77</v>
      </c>
      <c r="CP93" s="32"/>
      <c r="CQ93" s="32"/>
      <c r="CR93" s="32"/>
    </row>
    <row r="94" spans="51:96" ht="16" x14ac:dyDescent="0.5">
      <c r="AY94" s="30">
        <f t="shared" si="43"/>
        <v>1997</v>
      </c>
      <c r="AZ94" s="34" t="s">
        <v>184</v>
      </c>
      <c r="BA94" s="31">
        <f t="shared" si="44"/>
        <v>5581.1133720217176</v>
      </c>
      <c r="BB94" s="32">
        <v>5266.4</v>
      </c>
      <c r="BC94" s="32"/>
      <c r="BD94" s="32">
        <f t="shared" si="45"/>
        <v>727.29523024675836</v>
      </c>
      <c r="BE94" s="32">
        <f t="shared" si="46"/>
        <v>636.31637787363809</v>
      </c>
      <c r="BF94" s="32">
        <v>695.89</v>
      </c>
      <c r="BG94" s="32"/>
      <c r="BH94" s="32"/>
      <c r="BI94" s="32">
        <f t="shared" si="47"/>
        <v>146.12070236173068</v>
      </c>
      <c r="BJ94" s="32">
        <f t="shared" si="48"/>
        <v>158.37498776636218</v>
      </c>
      <c r="BK94" s="32">
        <v>93.68</v>
      </c>
      <c r="BL94" s="32"/>
      <c r="BM94" s="32"/>
      <c r="BN94" s="32">
        <f t="shared" si="49"/>
        <v>797.67034662585115</v>
      </c>
      <c r="BO94" s="32">
        <f t="shared" si="50"/>
        <v>820.74738399932198</v>
      </c>
      <c r="BP94" s="32">
        <v>863.78</v>
      </c>
      <c r="BQ94" s="32"/>
      <c r="BR94" s="32"/>
      <c r="BS94" s="32">
        <f t="shared" si="51"/>
        <v>67.75297066754861</v>
      </c>
      <c r="BT94" s="32">
        <f t="shared" si="52"/>
        <v>94.521194496047187</v>
      </c>
      <c r="BU94" s="32">
        <v>40.5</v>
      </c>
      <c r="BV94" s="32"/>
      <c r="BW94" s="32"/>
      <c r="BX94" s="32">
        <f t="shared" si="53"/>
        <v>400.04610148740329</v>
      </c>
      <c r="BY94" s="32">
        <f t="shared" si="54"/>
        <v>412.30802333112456</v>
      </c>
      <c r="BZ94" s="32">
        <v>439.19</v>
      </c>
      <c r="CA94" s="32"/>
      <c r="CB94" s="32"/>
      <c r="CC94" s="32">
        <f t="shared" si="55"/>
        <v>1176.4761467500614</v>
      </c>
      <c r="CD94" s="32">
        <f t="shared" si="56"/>
        <v>1200.422340690568</v>
      </c>
      <c r="CE94" s="32">
        <v>940</v>
      </c>
      <c r="CF94" s="32"/>
      <c r="CG94" s="32"/>
      <c r="CH94" s="32">
        <f t="shared" si="57"/>
        <v>401.96044985029482</v>
      </c>
      <c r="CI94" s="32">
        <f t="shared" si="58"/>
        <v>402.85515508066004</v>
      </c>
      <c r="CJ94" s="32">
        <v>416.55</v>
      </c>
      <c r="CK94" s="32"/>
      <c r="CL94" s="32"/>
      <c r="CM94" s="32">
        <f t="shared" si="59"/>
        <v>1685.6070191552872</v>
      </c>
      <c r="CN94" s="32">
        <f t="shared" si="60"/>
        <v>1745.2640277312807</v>
      </c>
      <c r="CO94" s="32">
        <v>1725.6</v>
      </c>
      <c r="CP94" s="32"/>
      <c r="CQ94" s="32"/>
      <c r="CR94" s="32"/>
    </row>
    <row r="95" spans="51:96" ht="16" x14ac:dyDescent="0.5">
      <c r="AY95" s="30">
        <f t="shared" si="43"/>
        <v>1997</v>
      </c>
      <c r="AZ95" s="31" t="s">
        <v>185</v>
      </c>
      <c r="BA95" s="31">
        <f t="shared" si="44"/>
        <v>5614.7183213280377</v>
      </c>
      <c r="BB95" s="32">
        <v>5298.11</v>
      </c>
      <c r="BC95" s="32"/>
      <c r="BD95" s="32">
        <f t="shared" si="45"/>
        <v>738.55127592891733</v>
      </c>
      <c r="BE95" s="32">
        <f t="shared" si="46"/>
        <v>646.16438171001903</v>
      </c>
      <c r="BF95" s="32">
        <v>706.66</v>
      </c>
      <c r="BG95" s="32"/>
      <c r="BH95" s="32"/>
      <c r="BI95" s="32">
        <f t="shared" si="47"/>
        <v>146.55744229193226</v>
      </c>
      <c r="BJ95" s="32">
        <f t="shared" si="48"/>
        <v>158.84835451032652</v>
      </c>
      <c r="BK95" s="32">
        <v>93.96</v>
      </c>
      <c r="BL95" s="32"/>
      <c r="BM95" s="32"/>
      <c r="BN95" s="32">
        <f t="shared" si="49"/>
        <v>797.43024580142514</v>
      </c>
      <c r="BO95" s="32">
        <f t="shared" si="50"/>
        <v>820.50033692733621</v>
      </c>
      <c r="BP95" s="32">
        <v>863.52</v>
      </c>
      <c r="BQ95" s="32"/>
      <c r="BR95" s="32"/>
      <c r="BS95" s="32">
        <f t="shared" si="51"/>
        <v>62.583669942543033</v>
      </c>
      <c r="BT95" s="32">
        <f t="shared" si="52"/>
        <v>87.309577434496902</v>
      </c>
      <c r="BU95" s="32">
        <v>37.409999999999997</v>
      </c>
      <c r="BV95" s="32"/>
      <c r="BW95" s="32"/>
      <c r="BX95" s="32">
        <f t="shared" si="53"/>
        <v>409.53739313224662</v>
      </c>
      <c r="BY95" s="32">
        <f t="shared" si="54"/>
        <v>422.09023513720012</v>
      </c>
      <c r="BZ95" s="32">
        <v>449.61</v>
      </c>
      <c r="CA95" s="32"/>
      <c r="CB95" s="32"/>
      <c r="CC95" s="32">
        <f t="shared" si="55"/>
        <v>1219.4300418101275</v>
      </c>
      <c r="CD95" s="32">
        <f t="shared" si="56"/>
        <v>1244.2505265762068</v>
      </c>
      <c r="CE95" s="32">
        <v>974.32</v>
      </c>
      <c r="CF95" s="32"/>
      <c r="CG95" s="32"/>
      <c r="CH95" s="32">
        <f t="shared" si="57"/>
        <v>397.82070593033859</v>
      </c>
      <c r="CI95" s="32">
        <f t="shared" si="58"/>
        <v>398.70619669560176</v>
      </c>
      <c r="CJ95" s="32">
        <v>412.26</v>
      </c>
      <c r="CK95" s="32"/>
      <c r="CL95" s="32"/>
      <c r="CM95" s="32">
        <f t="shared" si="59"/>
        <v>1687.2871559615846</v>
      </c>
      <c r="CN95" s="32">
        <f t="shared" si="60"/>
        <v>1747.0036279443648</v>
      </c>
      <c r="CO95" s="32">
        <v>1727.32</v>
      </c>
      <c r="CP95" s="32"/>
      <c r="CQ95" s="32"/>
      <c r="CR95" s="32"/>
    </row>
    <row r="96" spans="51:96" ht="16" x14ac:dyDescent="0.5">
      <c r="AY96" s="30">
        <f t="shared" si="43"/>
        <v>1997</v>
      </c>
      <c r="AZ96" s="31" t="s">
        <v>186</v>
      </c>
      <c r="BA96" s="31">
        <f t="shared" si="44"/>
        <v>5606.9290946676338</v>
      </c>
      <c r="BB96" s="32">
        <v>5290.76</v>
      </c>
      <c r="BC96" s="32"/>
      <c r="BD96" s="32">
        <f t="shared" si="45"/>
        <v>754.29092755132353</v>
      </c>
      <c r="BE96" s="32">
        <f t="shared" si="46"/>
        <v>659.9351280216157</v>
      </c>
      <c r="BF96" s="32">
        <v>721.72</v>
      </c>
      <c r="BG96" s="32"/>
      <c r="BH96" s="32"/>
      <c r="BI96" s="32">
        <f t="shared" si="47"/>
        <v>151.96989785550193</v>
      </c>
      <c r="BJ96" s="32">
        <f t="shared" si="48"/>
        <v>164.7147209444563</v>
      </c>
      <c r="BK96" s="32">
        <v>97.43</v>
      </c>
      <c r="BL96" s="32"/>
      <c r="BM96" s="32"/>
      <c r="BN96" s="32">
        <f t="shared" si="49"/>
        <v>802.2599662312258</v>
      </c>
      <c r="BO96" s="32">
        <f t="shared" si="50"/>
        <v>825.46978379843358</v>
      </c>
      <c r="BP96" s="32">
        <v>868.75</v>
      </c>
      <c r="BQ96" s="32"/>
      <c r="BR96" s="32"/>
      <c r="BS96" s="32">
        <f t="shared" si="51"/>
        <v>61.278797914871738</v>
      </c>
      <c r="BT96" s="32">
        <f t="shared" si="52"/>
        <v>85.489169244202685</v>
      </c>
      <c r="BU96" s="32">
        <v>36.630000000000003</v>
      </c>
      <c r="BV96" s="32"/>
      <c r="BW96" s="32"/>
      <c r="BX96" s="32">
        <f t="shared" si="53"/>
        <v>411.31359454370966</v>
      </c>
      <c r="BY96" s="32">
        <f t="shared" si="54"/>
        <v>423.92087938113934</v>
      </c>
      <c r="BZ96" s="32">
        <v>451.56</v>
      </c>
      <c r="CA96" s="32"/>
      <c r="CB96" s="32"/>
      <c r="CC96" s="32">
        <f t="shared" si="55"/>
        <v>1228.8293352804392</v>
      </c>
      <c r="CD96" s="32">
        <f t="shared" si="56"/>
        <v>1253.8411348512984</v>
      </c>
      <c r="CE96" s="32">
        <v>981.83</v>
      </c>
      <c r="CF96" s="32"/>
      <c r="CG96" s="32"/>
      <c r="CH96" s="32">
        <f t="shared" si="57"/>
        <v>394.92578011218734</v>
      </c>
      <c r="CI96" s="32">
        <f t="shared" si="58"/>
        <v>395.80482719556096</v>
      </c>
      <c r="CJ96" s="32">
        <v>409.26</v>
      </c>
      <c r="CK96" s="32"/>
      <c r="CL96" s="32"/>
      <c r="CM96" s="32">
        <f t="shared" si="59"/>
        <v>1690.7353437093932</v>
      </c>
      <c r="CN96" s="32">
        <f t="shared" si="60"/>
        <v>1750.5738539630784</v>
      </c>
      <c r="CO96" s="32">
        <v>1730.8500000000001</v>
      </c>
      <c r="CP96" s="32"/>
      <c r="CQ96" s="32"/>
      <c r="CR96" s="32"/>
    </row>
    <row r="97" spans="51:96" ht="16" x14ac:dyDescent="0.5">
      <c r="AY97" s="30">
        <f t="shared" si="43"/>
        <v>1997</v>
      </c>
      <c r="AZ97" s="31" t="s">
        <v>187</v>
      </c>
      <c r="BA97" s="31">
        <f t="shared" si="44"/>
        <v>5635.2246527401267</v>
      </c>
      <c r="BB97" s="32">
        <v>5317.46</v>
      </c>
      <c r="BC97" s="32"/>
      <c r="BD97" s="32">
        <f t="shared" si="45"/>
        <v>767.1564728017762</v>
      </c>
      <c r="BE97" s="32">
        <f t="shared" si="46"/>
        <v>671.19129582345863</v>
      </c>
      <c r="BF97" s="32">
        <v>734.03</v>
      </c>
      <c r="BG97" s="32"/>
      <c r="BH97" s="32"/>
      <c r="BI97" s="32">
        <f t="shared" si="47"/>
        <v>146.52624658263215</v>
      </c>
      <c r="BJ97" s="32">
        <f t="shared" si="48"/>
        <v>158.81454260004335</v>
      </c>
      <c r="BK97" s="32">
        <v>93.94</v>
      </c>
      <c r="BL97" s="32"/>
      <c r="BM97" s="32"/>
      <c r="BN97" s="32">
        <f t="shared" si="49"/>
        <v>784.2154658108999</v>
      </c>
      <c r="BO97" s="32">
        <f t="shared" si="50"/>
        <v>806.90324615766087</v>
      </c>
      <c r="BP97" s="32">
        <v>849.21</v>
      </c>
      <c r="BQ97" s="32"/>
      <c r="BR97" s="32"/>
      <c r="BS97" s="32">
        <f t="shared" si="51"/>
        <v>57.498014860336923</v>
      </c>
      <c r="BT97" s="32">
        <f t="shared" si="52"/>
        <v>80.214653205657811</v>
      </c>
      <c r="BU97" s="32">
        <v>34.369999999999997</v>
      </c>
      <c r="BV97" s="32"/>
      <c r="BW97" s="32"/>
      <c r="BX97" s="32">
        <f t="shared" si="53"/>
        <v>414.77491011476576</v>
      </c>
      <c r="BY97" s="32">
        <f t="shared" si="54"/>
        <v>427.48828867702105</v>
      </c>
      <c r="BZ97" s="32">
        <v>455.36</v>
      </c>
      <c r="CA97" s="32"/>
      <c r="CB97" s="32"/>
      <c r="CC97" s="32">
        <f t="shared" si="55"/>
        <v>1212.821750262425</v>
      </c>
      <c r="CD97" s="32">
        <f t="shared" si="56"/>
        <v>1237.5077287476468</v>
      </c>
      <c r="CE97" s="32">
        <v>969.04</v>
      </c>
      <c r="CF97" s="32"/>
      <c r="CG97" s="32"/>
      <c r="CH97" s="32">
        <f t="shared" si="57"/>
        <v>392.83178377039133</v>
      </c>
      <c r="CI97" s="32">
        <f t="shared" si="58"/>
        <v>393.70616992386482</v>
      </c>
      <c r="CJ97" s="32">
        <v>407.09</v>
      </c>
      <c r="CK97" s="32"/>
      <c r="CL97" s="32"/>
      <c r="CM97" s="32">
        <f t="shared" si="59"/>
        <v>1707.1459822825323</v>
      </c>
      <c r="CN97" s="32">
        <f t="shared" si="60"/>
        <v>1767.5652979048291</v>
      </c>
      <c r="CO97" s="32">
        <v>1747.65</v>
      </c>
      <c r="CP97" s="32"/>
      <c r="CQ97" s="32"/>
      <c r="CR97" s="32"/>
    </row>
    <row r="98" spans="51:96" ht="16" x14ac:dyDescent="0.5">
      <c r="AY98" s="30">
        <f t="shared" si="43"/>
        <v>1997</v>
      </c>
      <c r="AZ98" s="31" t="s">
        <v>188</v>
      </c>
      <c r="BA98" s="31">
        <f t="shared" si="44"/>
        <v>5701.7139154168399</v>
      </c>
      <c r="BB98" s="32">
        <v>5380.2</v>
      </c>
      <c r="BC98" s="32"/>
      <c r="BD98" s="32">
        <f t="shared" si="45"/>
        <v>778.6110931059975</v>
      </c>
      <c r="BE98" s="32">
        <f t="shared" si="46"/>
        <v>681.21303417505885</v>
      </c>
      <c r="BF98" s="32">
        <v>744.99</v>
      </c>
      <c r="BG98" s="32"/>
      <c r="BH98" s="32"/>
      <c r="BI98" s="32">
        <f t="shared" si="47"/>
        <v>142.53319579221764</v>
      </c>
      <c r="BJ98" s="32">
        <f t="shared" si="48"/>
        <v>154.48661808379777</v>
      </c>
      <c r="BK98" s="32">
        <v>91.38</v>
      </c>
      <c r="BL98" s="32"/>
      <c r="BM98" s="32"/>
      <c r="BN98" s="32">
        <f t="shared" si="49"/>
        <v>790.12563995061771</v>
      </c>
      <c r="BO98" s="32">
        <f t="shared" si="50"/>
        <v>812.98440485269384</v>
      </c>
      <c r="BP98" s="32">
        <v>855.61</v>
      </c>
      <c r="BQ98" s="32"/>
      <c r="BR98" s="32"/>
      <c r="BS98" s="32">
        <f t="shared" si="51"/>
        <v>55.825102004348061</v>
      </c>
      <c r="BT98" s="32">
        <f t="shared" si="52"/>
        <v>77.880796551434429</v>
      </c>
      <c r="BU98" s="32">
        <v>33.369999999999997</v>
      </c>
      <c r="BV98" s="32"/>
      <c r="BW98" s="32"/>
      <c r="BX98" s="32">
        <f t="shared" si="53"/>
        <v>430.1140033296565</v>
      </c>
      <c r="BY98" s="32">
        <f t="shared" si="54"/>
        <v>443.29754460929666</v>
      </c>
      <c r="BZ98" s="32">
        <v>472.2</v>
      </c>
      <c r="CA98" s="32"/>
      <c r="CB98" s="32"/>
      <c r="CC98" s="32">
        <f t="shared" si="55"/>
        <v>1197.67774879894</v>
      </c>
      <c r="CD98" s="32">
        <f t="shared" si="56"/>
        <v>1222.055483723864</v>
      </c>
      <c r="CE98" s="32">
        <v>956.94</v>
      </c>
      <c r="CF98" s="32"/>
      <c r="CG98" s="32"/>
      <c r="CH98" s="32">
        <f t="shared" si="57"/>
        <v>387.78496309408109</v>
      </c>
      <c r="CI98" s="32">
        <f t="shared" si="58"/>
        <v>388.64811576212713</v>
      </c>
      <c r="CJ98" s="32">
        <v>401.86</v>
      </c>
      <c r="CK98" s="32"/>
      <c r="CL98" s="32"/>
      <c r="CM98" s="32">
        <f t="shared" si="59"/>
        <v>1720.2354201920598</v>
      </c>
      <c r="CN98" s="32">
        <f t="shared" si="60"/>
        <v>1781.1179972393211</v>
      </c>
      <c r="CO98" s="32">
        <v>1761.0500000000002</v>
      </c>
      <c r="CP98" s="32"/>
      <c r="CQ98" s="32"/>
      <c r="CR98" s="32"/>
    </row>
    <row r="99" spans="51:96" ht="16" x14ac:dyDescent="0.5">
      <c r="AY99" s="30">
        <f t="shared" si="43"/>
        <v>1997</v>
      </c>
      <c r="AZ99" s="31" t="s">
        <v>189</v>
      </c>
      <c r="BA99" s="31">
        <f t="shared" si="44"/>
        <v>5720.9591339410517</v>
      </c>
      <c r="BB99" s="32">
        <v>5398.36</v>
      </c>
      <c r="BC99" s="32"/>
      <c r="BD99" s="32">
        <f t="shared" si="45"/>
        <v>810.90559743085464</v>
      </c>
      <c r="BE99" s="32">
        <f t="shared" si="46"/>
        <v>709.46775270283683</v>
      </c>
      <c r="BF99" s="32">
        <v>775.89</v>
      </c>
      <c r="BG99" s="32"/>
      <c r="BH99" s="32"/>
      <c r="BI99" s="32">
        <f t="shared" si="47"/>
        <v>137.04275095539771</v>
      </c>
      <c r="BJ99" s="32">
        <f t="shared" si="48"/>
        <v>148.53572187396009</v>
      </c>
      <c r="BK99" s="32">
        <v>87.86</v>
      </c>
      <c r="BL99" s="32"/>
      <c r="BM99" s="32"/>
      <c r="BN99" s="32">
        <f t="shared" si="49"/>
        <v>794.91842179204502</v>
      </c>
      <c r="BO99" s="32">
        <f t="shared" si="50"/>
        <v>817.91584448194715</v>
      </c>
      <c r="BP99" s="32">
        <v>860.8</v>
      </c>
      <c r="BQ99" s="32"/>
      <c r="BR99" s="32"/>
      <c r="BS99" s="32">
        <f t="shared" si="51"/>
        <v>52.094506335492923</v>
      </c>
      <c r="BT99" s="32">
        <f t="shared" si="52"/>
        <v>72.676296212516277</v>
      </c>
      <c r="BU99" s="32">
        <v>31.14</v>
      </c>
      <c r="BV99" s="32"/>
      <c r="BW99" s="32"/>
      <c r="BX99" s="32">
        <f t="shared" si="53"/>
        <v>445.1889435141245</v>
      </c>
      <c r="BY99" s="32">
        <f t="shared" si="54"/>
        <v>458.83455088478132</v>
      </c>
      <c r="BZ99" s="32">
        <v>488.75</v>
      </c>
      <c r="CA99" s="32"/>
      <c r="CB99" s="32"/>
      <c r="CC99" s="32">
        <f t="shared" si="55"/>
        <v>1221.3574601782072</v>
      </c>
      <c r="CD99" s="32">
        <f t="shared" si="56"/>
        <v>1246.2171759428697</v>
      </c>
      <c r="CE99" s="32">
        <v>975.86</v>
      </c>
      <c r="CF99" s="32"/>
      <c r="CG99" s="32"/>
      <c r="CH99" s="32">
        <f t="shared" si="57"/>
        <v>386.90683559590855</v>
      </c>
      <c r="CI99" s="32">
        <f t="shared" si="58"/>
        <v>387.76803368044807</v>
      </c>
      <c r="CJ99" s="32">
        <v>400.95</v>
      </c>
      <c r="CK99" s="32"/>
      <c r="CL99" s="32"/>
      <c r="CM99" s="32">
        <f t="shared" si="59"/>
        <v>1718.1840903704172</v>
      </c>
      <c r="CN99" s="32">
        <f t="shared" si="60"/>
        <v>1778.9940667466019</v>
      </c>
      <c r="CO99" s="32">
        <v>1758.95</v>
      </c>
      <c r="CP99" s="32"/>
      <c r="CQ99" s="32"/>
      <c r="CR99" s="32"/>
    </row>
    <row r="100" spans="51:96" ht="16" x14ac:dyDescent="0.5">
      <c r="AY100" s="30">
        <f t="shared" si="43"/>
        <v>1998</v>
      </c>
      <c r="AZ100" s="31" t="s">
        <v>178</v>
      </c>
      <c r="BA100" s="31">
        <f t="shared" si="44"/>
        <v>5698.7073799017962</v>
      </c>
      <c r="BB100" s="32">
        <v>5377.3630000000003</v>
      </c>
      <c r="BC100" s="32"/>
      <c r="BD100" s="32">
        <f t="shared" si="45"/>
        <v>832.62339030692351</v>
      </c>
      <c r="BE100" s="32">
        <f t="shared" si="46"/>
        <v>728.46882231472102</v>
      </c>
      <c r="BF100" s="32">
        <v>796.67</v>
      </c>
      <c r="BG100" s="32"/>
      <c r="BH100" s="32"/>
      <c r="BI100" s="32">
        <f t="shared" si="47"/>
        <v>138.61813427505342</v>
      </c>
      <c r="BJ100" s="32">
        <f t="shared" si="48"/>
        <v>150.2432233432601</v>
      </c>
      <c r="BK100" s="32">
        <v>88.87</v>
      </c>
      <c r="BL100" s="32"/>
      <c r="BM100" s="32"/>
      <c r="BN100" s="32">
        <f t="shared" si="49"/>
        <v>802.13068117191949</v>
      </c>
      <c r="BO100" s="32">
        <f t="shared" si="50"/>
        <v>825.33675845197968</v>
      </c>
      <c r="BP100" s="32">
        <v>868.61</v>
      </c>
      <c r="BQ100" s="32"/>
      <c r="BR100" s="32"/>
      <c r="BS100" s="32">
        <f t="shared" si="51"/>
        <v>50.756176050701846</v>
      </c>
      <c r="BT100" s="32">
        <f t="shared" si="52"/>
        <v>70.809210889137574</v>
      </c>
      <c r="BU100" s="32">
        <v>30.34</v>
      </c>
      <c r="BV100" s="32"/>
      <c r="BW100" s="32"/>
      <c r="BX100" s="32">
        <f t="shared" si="53"/>
        <v>443.92283071313295</v>
      </c>
      <c r="BY100" s="32">
        <f t="shared" si="54"/>
        <v>457.52963011602463</v>
      </c>
      <c r="BZ100" s="32">
        <v>487.36</v>
      </c>
      <c r="CA100" s="32"/>
      <c r="CB100" s="32"/>
      <c r="CC100" s="32">
        <f t="shared" si="55"/>
        <v>1220.0057641798135</v>
      </c>
      <c r="CD100" s="32">
        <f t="shared" si="56"/>
        <v>1244.8379672961189</v>
      </c>
      <c r="CE100" s="32">
        <v>974.78</v>
      </c>
      <c r="CF100" s="32"/>
      <c r="CG100" s="32"/>
      <c r="CH100" s="32">
        <f t="shared" si="57"/>
        <v>386.30855092682395</v>
      </c>
      <c r="CI100" s="32">
        <f t="shared" si="58"/>
        <v>387.16841731710633</v>
      </c>
      <c r="CJ100" s="32">
        <v>400.33</v>
      </c>
      <c r="CK100" s="32"/>
      <c r="CL100" s="32"/>
      <c r="CM100" s="32">
        <f t="shared" si="59"/>
        <v>1710.7993030125044</v>
      </c>
      <c r="CN100" s="32">
        <f t="shared" si="60"/>
        <v>1771.3479169728139</v>
      </c>
      <c r="CO100" s="32">
        <v>1751.3899999999999</v>
      </c>
      <c r="CP100" s="32"/>
      <c r="CQ100" s="32"/>
      <c r="CR100" s="32"/>
    </row>
    <row r="101" spans="51:96" ht="16" x14ac:dyDescent="0.5">
      <c r="AY101" s="30">
        <f t="shared" si="43"/>
        <v>1998</v>
      </c>
      <c r="AZ101" s="31" t="s">
        <v>179</v>
      </c>
      <c r="BA101" s="31">
        <f t="shared" si="44"/>
        <v>5706.9664143795253</v>
      </c>
      <c r="BB101" s="32">
        <v>5385.15631582683</v>
      </c>
      <c r="BC101" s="32"/>
      <c r="BD101" s="32">
        <f t="shared" si="45"/>
        <v>835.70025181929839</v>
      </c>
      <c r="BE101" s="32">
        <f t="shared" si="46"/>
        <v>731.16079290843561</v>
      </c>
      <c r="BF101" s="32">
        <v>799.61400000000003</v>
      </c>
      <c r="BG101" s="32"/>
      <c r="BH101" s="32"/>
      <c r="BI101" s="32">
        <f t="shared" si="47"/>
        <v>140.4040886324849</v>
      </c>
      <c r="BJ101" s="32">
        <f t="shared" si="48"/>
        <v>152.17895520697149</v>
      </c>
      <c r="BK101" s="32">
        <v>90.015000000000001</v>
      </c>
      <c r="BL101" s="32"/>
      <c r="BM101" s="32"/>
      <c r="BN101" s="32">
        <f t="shared" si="49"/>
        <v>797.17352261223118</v>
      </c>
      <c r="BO101" s="32">
        <f t="shared" si="50"/>
        <v>820.23618659652072</v>
      </c>
      <c r="BP101" s="32">
        <v>863.24199999999996</v>
      </c>
      <c r="BQ101" s="32"/>
      <c r="BR101" s="32"/>
      <c r="BS101" s="32">
        <f t="shared" si="51"/>
        <v>52.838952556407968</v>
      </c>
      <c r="BT101" s="32">
        <f t="shared" si="52"/>
        <v>73.714862423645698</v>
      </c>
      <c r="BU101" s="32">
        <v>31.585000000000001</v>
      </c>
      <c r="BV101" s="32"/>
      <c r="BW101" s="32"/>
      <c r="BX101" s="32">
        <f t="shared" si="53"/>
        <v>452.76922461473742</v>
      </c>
      <c r="BY101" s="32">
        <f t="shared" si="54"/>
        <v>466.64717724276221</v>
      </c>
      <c r="BZ101" s="32">
        <v>497.072</v>
      </c>
      <c r="CA101" s="32"/>
      <c r="CB101" s="32"/>
      <c r="CC101" s="32">
        <f t="shared" si="55"/>
        <v>1204.1859147171319</v>
      </c>
      <c r="CD101" s="32">
        <f t="shared" si="56"/>
        <v>1228.6961179489606</v>
      </c>
      <c r="CE101" s="32">
        <v>962.14</v>
      </c>
      <c r="CF101" s="32"/>
      <c r="CG101" s="32"/>
      <c r="CH101" s="32">
        <f t="shared" si="57"/>
        <v>399.06745398268907</v>
      </c>
      <c r="CI101" s="32">
        <f t="shared" si="58"/>
        <v>399.9557198269527</v>
      </c>
      <c r="CJ101" s="32">
        <v>413.55200000000002</v>
      </c>
      <c r="CK101" s="32"/>
      <c r="CL101" s="32"/>
      <c r="CM101" s="32">
        <f t="shared" si="59"/>
        <v>1680.2764920901907</v>
      </c>
      <c r="CN101" s="32">
        <f t="shared" si="60"/>
        <v>1739.74484263663</v>
      </c>
      <c r="CO101" s="32">
        <v>1720.143</v>
      </c>
      <c r="CP101" s="32"/>
      <c r="CQ101" s="32"/>
      <c r="CR101" s="32"/>
    </row>
    <row r="102" spans="51:96" ht="16" x14ac:dyDescent="0.5">
      <c r="AY102" s="30">
        <f t="shared" si="43"/>
        <v>1998</v>
      </c>
      <c r="AZ102" s="31" t="s">
        <v>180</v>
      </c>
      <c r="BA102" s="31">
        <f t="shared" si="44"/>
        <v>5711.0683348374614</v>
      </c>
      <c r="BB102" s="32">
        <v>5389.0269331140498</v>
      </c>
      <c r="BC102" s="32"/>
      <c r="BD102" s="32">
        <f t="shared" si="45"/>
        <v>830.37379118428362</v>
      </c>
      <c r="BE102" s="32">
        <f t="shared" si="46"/>
        <v>726.50063016130866</v>
      </c>
      <c r="BF102" s="32">
        <v>794.51754049201895</v>
      </c>
      <c r="BG102" s="32"/>
      <c r="BH102" s="32"/>
      <c r="BI102" s="32">
        <f t="shared" si="47"/>
        <v>140.78623240249578</v>
      </c>
      <c r="BJ102" s="32">
        <f t="shared" si="48"/>
        <v>152.5931471313344</v>
      </c>
      <c r="BK102" s="32">
        <v>90.259997647807594</v>
      </c>
      <c r="BL102" s="32"/>
      <c r="BM102" s="32"/>
      <c r="BN102" s="32">
        <f t="shared" si="49"/>
        <v>811.33829023898909</v>
      </c>
      <c r="BO102" s="32">
        <f t="shared" si="50"/>
        <v>834.81074866191102</v>
      </c>
      <c r="BP102" s="32">
        <v>878.58072110502303</v>
      </c>
      <c r="BQ102" s="32"/>
      <c r="BR102" s="32"/>
      <c r="BS102" s="32">
        <f t="shared" si="51"/>
        <v>54.722854263213854</v>
      </c>
      <c r="BT102" s="32">
        <f t="shared" si="52"/>
        <v>76.343066587772825</v>
      </c>
      <c r="BU102" s="32">
        <v>32.711120646429201</v>
      </c>
      <c r="BV102" s="32"/>
      <c r="BW102" s="32"/>
      <c r="BX102" s="32">
        <f t="shared" si="53"/>
        <v>444.85092364593356</v>
      </c>
      <c r="BY102" s="32">
        <f t="shared" si="54"/>
        <v>458.48617027769063</v>
      </c>
      <c r="BZ102" s="32">
        <v>488.37890540525501</v>
      </c>
      <c r="CA102" s="32"/>
      <c r="CB102" s="32"/>
      <c r="CC102" s="32">
        <f t="shared" si="55"/>
        <v>1194.0398961055037</v>
      </c>
      <c r="CD102" s="32">
        <f t="shared" si="56"/>
        <v>1218.3435855630678</v>
      </c>
      <c r="CE102" s="32">
        <v>954.03336943101101</v>
      </c>
      <c r="CF102" s="32"/>
      <c r="CG102" s="32"/>
      <c r="CH102" s="32">
        <f t="shared" si="57"/>
        <v>413.90289345542976</v>
      </c>
      <c r="CI102" s="32">
        <f t="shared" si="58"/>
        <v>414.82418082033297</v>
      </c>
      <c r="CJ102" s="32">
        <v>428.92590634992001</v>
      </c>
      <c r="CK102" s="32"/>
      <c r="CL102" s="32"/>
      <c r="CM102" s="32">
        <f t="shared" si="59"/>
        <v>1677.937736526867</v>
      </c>
      <c r="CN102" s="32">
        <f t="shared" si="60"/>
        <v>1737.3233138295354</v>
      </c>
      <c r="CO102" s="32">
        <v>1717.748754749352</v>
      </c>
      <c r="CP102" s="32"/>
      <c r="CQ102" s="32"/>
      <c r="CR102" s="32"/>
    </row>
    <row r="103" spans="51:96" ht="16" x14ac:dyDescent="0.5">
      <c r="AY103" s="30">
        <f t="shared" si="43"/>
        <v>1998</v>
      </c>
      <c r="AZ103" s="31" t="s">
        <v>181</v>
      </c>
      <c r="BA103" s="31">
        <f t="shared" si="44"/>
        <v>5702.2822690568291</v>
      </c>
      <c r="BB103" s="32">
        <v>5380.7363047496301</v>
      </c>
      <c r="BC103" s="32"/>
      <c r="BD103" s="32">
        <f t="shared" si="45"/>
        <v>815.90733705827381</v>
      </c>
      <c r="BE103" s="32">
        <f t="shared" si="46"/>
        <v>713.84381445936253</v>
      </c>
      <c r="BF103" s="32">
        <v>780.67576023129402</v>
      </c>
      <c r="BG103" s="32"/>
      <c r="BH103" s="32"/>
      <c r="BI103" s="32">
        <f t="shared" si="47"/>
        <v>145.3392871253908</v>
      </c>
      <c r="BJ103" s="32">
        <f t="shared" si="48"/>
        <v>157.52803982198802</v>
      </c>
      <c r="BK103" s="32">
        <v>93.179023901766499</v>
      </c>
      <c r="BL103" s="32"/>
      <c r="BM103" s="32"/>
      <c r="BN103" s="32">
        <f t="shared" si="49"/>
        <v>783.41121899528116</v>
      </c>
      <c r="BO103" s="32">
        <f t="shared" si="50"/>
        <v>806.07573204384039</v>
      </c>
      <c r="BP103" s="32">
        <v>848.33909848368603</v>
      </c>
      <c r="BQ103" s="32"/>
      <c r="BR103" s="32"/>
      <c r="BS103" s="32">
        <f t="shared" si="51"/>
        <v>55.115611130215434</v>
      </c>
      <c r="BT103" s="32">
        <f t="shared" si="52"/>
        <v>76.890996041636541</v>
      </c>
      <c r="BU103" s="32">
        <v>32.945894899968799</v>
      </c>
      <c r="BV103" s="32"/>
      <c r="BW103" s="32"/>
      <c r="BX103" s="32">
        <f t="shared" si="53"/>
        <v>454.26490738562995</v>
      </c>
      <c r="BY103" s="32">
        <f t="shared" si="54"/>
        <v>468.18870459299569</v>
      </c>
      <c r="BZ103" s="32">
        <v>498.71403303995697</v>
      </c>
      <c r="CA103" s="32"/>
      <c r="CB103" s="32"/>
      <c r="CC103" s="32">
        <f t="shared" si="55"/>
        <v>1210.41141970284</v>
      </c>
      <c r="CD103" s="32">
        <f t="shared" si="56"/>
        <v>1235.0483379132745</v>
      </c>
      <c r="CE103" s="32">
        <v>967.11415498200404</v>
      </c>
      <c r="CF103" s="32"/>
      <c r="CG103" s="32"/>
      <c r="CH103" s="32">
        <f t="shared" si="57"/>
        <v>414.35752064484046</v>
      </c>
      <c r="CI103" s="32">
        <f t="shared" si="58"/>
        <v>415.27981994344105</v>
      </c>
      <c r="CJ103" s="32">
        <v>429.39703468062902</v>
      </c>
      <c r="CK103" s="32"/>
      <c r="CL103" s="32"/>
      <c r="CM103" s="32">
        <f t="shared" si="59"/>
        <v>1698.3662250959455</v>
      </c>
      <c r="CN103" s="32">
        <f t="shared" si="60"/>
        <v>1758.4748075260904</v>
      </c>
      <c r="CO103" s="32">
        <v>1738.6619328947941</v>
      </c>
      <c r="CP103" s="32"/>
      <c r="CQ103" s="32"/>
      <c r="CR103" s="32"/>
    </row>
    <row r="104" spans="51:96" ht="16" x14ac:dyDescent="0.5">
      <c r="AY104" s="30">
        <f t="shared" si="43"/>
        <v>1998</v>
      </c>
      <c r="AZ104" s="31" t="s">
        <v>182</v>
      </c>
      <c r="BA104" s="31">
        <f t="shared" si="44"/>
        <v>5671.623019500651</v>
      </c>
      <c r="BB104" s="32">
        <v>5351.8058994523499</v>
      </c>
      <c r="BC104" s="32"/>
      <c r="BD104" s="32">
        <f t="shared" si="45"/>
        <v>790.27461212161052</v>
      </c>
      <c r="BE104" s="32">
        <f t="shared" si="46"/>
        <v>691.41753966969418</v>
      </c>
      <c r="BF104" s="32">
        <v>756.14987828632002</v>
      </c>
      <c r="BG104" s="32"/>
      <c r="BH104" s="32"/>
      <c r="BI104" s="32">
        <f t="shared" si="47"/>
        <v>141.92909706449058</v>
      </c>
      <c r="BJ104" s="32">
        <f t="shared" si="48"/>
        <v>153.83185714255481</v>
      </c>
      <c r="BK104" s="32">
        <v>90.992703963923105</v>
      </c>
      <c r="BL104" s="32"/>
      <c r="BM104" s="32"/>
      <c r="BN104" s="32">
        <f t="shared" si="49"/>
        <v>779.15300133100777</v>
      </c>
      <c r="BO104" s="32">
        <f t="shared" si="50"/>
        <v>801.6943218243988</v>
      </c>
      <c r="BP104" s="32">
        <v>843.72796649212501</v>
      </c>
      <c r="BQ104" s="32"/>
      <c r="BR104" s="32"/>
      <c r="BS104" s="32">
        <f t="shared" si="51"/>
        <v>55.628655583156899</v>
      </c>
      <c r="BT104" s="32">
        <f t="shared" si="52"/>
        <v>77.606736975853977</v>
      </c>
      <c r="BU104" s="32">
        <v>33.252572232924202</v>
      </c>
      <c r="BV104" s="32"/>
      <c r="BW104" s="32"/>
      <c r="BX104" s="32">
        <f t="shared" si="53"/>
        <v>450.25014632792488</v>
      </c>
      <c r="BY104" s="32">
        <f t="shared" si="54"/>
        <v>464.05088600235194</v>
      </c>
      <c r="BZ104" s="32">
        <v>494.30643375982999</v>
      </c>
      <c r="CA104" s="32"/>
      <c r="CB104" s="32"/>
      <c r="CC104" s="32">
        <f t="shared" si="55"/>
        <v>1227.4373284029621</v>
      </c>
      <c r="CD104" s="32">
        <f t="shared" si="56"/>
        <v>1252.4207948310316</v>
      </c>
      <c r="CE104" s="32">
        <v>980.71779175978804</v>
      </c>
      <c r="CF104" s="32"/>
      <c r="CG104" s="32"/>
      <c r="CH104" s="32">
        <f t="shared" si="57"/>
        <v>411.11308853420525</v>
      </c>
      <c r="CI104" s="32">
        <f t="shared" si="58"/>
        <v>412.0281662009761</v>
      </c>
      <c r="CJ104" s="32">
        <v>426.03484271326403</v>
      </c>
      <c r="CK104" s="32"/>
      <c r="CL104" s="32"/>
      <c r="CM104" s="32">
        <f t="shared" si="59"/>
        <v>1714.8669098653054</v>
      </c>
      <c r="CN104" s="32">
        <f t="shared" si="60"/>
        <v>1775.5594845793037</v>
      </c>
      <c r="CO104" s="32">
        <v>1755.554115541421</v>
      </c>
      <c r="CP104" s="32"/>
      <c r="CQ104" s="32"/>
      <c r="CR104" s="32"/>
    </row>
    <row r="105" spans="51:96" ht="16" x14ac:dyDescent="0.5">
      <c r="AY105" s="30">
        <f t="shared" si="43"/>
        <v>1998</v>
      </c>
      <c r="AZ105" s="31" t="s">
        <v>183</v>
      </c>
      <c r="BA105" s="31">
        <f t="shared" si="44"/>
        <v>5647.492576388735</v>
      </c>
      <c r="BB105" s="32">
        <v>5329.0361477677397</v>
      </c>
      <c r="BC105" s="32"/>
      <c r="BD105" s="32">
        <f t="shared" si="45"/>
        <v>760.30055017961843</v>
      </c>
      <c r="BE105" s="32">
        <f t="shared" si="46"/>
        <v>665.19299462679965</v>
      </c>
      <c r="BF105" s="32">
        <v>727.47012198194295</v>
      </c>
      <c r="BG105" s="32"/>
      <c r="BH105" s="32"/>
      <c r="BI105" s="32">
        <f t="shared" si="47"/>
        <v>137.97250803749489</v>
      </c>
      <c r="BJ105" s="32">
        <f t="shared" si="48"/>
        <v>149.54345222375201</v>
      </c>
      <c r="BK105" s="32">
        <v>88.456080103935193</v>
      </c>
      <c r="BL105" s="32"/>
      <c r="BM105" s="32"/>
      <c r="BN105" s="32">
        <f t="shared" si="49"/>
        <v>767.40352265892545</v>
      </c>
      <c r="BO105" s="32">
        <f t="shared" si="50"/>
        <v>789.60492433800755</v>
      </c>
      <c r="BP105" s="32">
        <v>831.00470966014996</v>
      </c>
      <c r="BQ105" s="32"/>
      <c r="BR105" s="32"/>
      <c r="BS105" s="32">
        <f t="shared" si="51"/>
        <v>53.111678450316695</v>
      </c>
      <c r="BT105" s="32">
        <f t="shared" si="52"/>
        <v>74.095338394046237</v>
      </c>
      <c r="BU105" s="32">
        <v>31.7480245669596</v>
      </c>
      <c r="BV105" s="32"/>
      <c r="BW105" s="32"/>
      <c r="BX105" s="32">
        <f t="shared" si="53"/>
        <v>451.16002002976154</v>
      </c>
      <c r="BY105" s="32">
        <f t="shared" si="54"/>
        <v>464.98864849045123</v>
      </c>
      <c r="BZ105" s="32">
        <v>495.305337210267</v>
      </c>
      <c r="CA105" s="32"/>
      <c r="CB105" s="32"/>
      <c r="CC105" s="32">
        <f t="shared" si="55"/>
        <v>1241.9985130830414</v>
      </c>
      <c r="CD105" s="32">
        <f t="shared" si="56"/>
        <v>1267.2783603202893</v>
      </c>
      <c r="CE105" s="32">
        <v>992.35212335000801</v>
      </c>
      <c r="CF105" s="32"/>
      <c r="CG105" s="32"/>
      <c r="CH105" s="32">
        <f t="shared" si="57"/>
        <v>406.36236670270847</v>
      </c>
      <c r="CI105" s="32">
        <f t="shared" si="58"/>
        <v>407.266869956817</v>
      </c>
      <c r="CJ105" s="32">
        <v>421.11168875708</v>
      </c>
      <c r="CK105" s="32"/>
      <c r="CL105" s="32"/>
      <c r="CM105" s="32">
        <f t="shared" si="59"/>
        <v>1723.4665712099545</v>
      </c>
      <c r="CN105" s="32">
        <f t="shared" si="60"/>
        <v>1784.4635051635373</v>
      </c>
      <c r="CO105" s="32">
        <v>1764.3578138220339</v>
      </c>
      <c r="CP105" s="32"/>
      <c r="CQ105" s="32"/>
      <c r="CR105" s="32"/>
    </row>
    <row r="106" spans="51:96" ht="16" x14ac:dyDescent="0.5">
      <c r="AY106" s="30">
        <f t="shared" si="43"/>
        <v>1998</v>
      </c>
      <c r="AZ106" s="34" t="s">
        <v>184</v>
      </c>
      <c r="BA106" s="31">
        <f t="shared" si="44"/>
        <v>5664.5441925555224</v>
      </c>
      <c r="BB106" s="32">
        <v>5345.1262404418903</v>
      </c>
      <c r="BC106" s="32"/>
      <c r="BD106" s="32">
        <f t="shared" si="45"/>
        <v>749.98578908281058</v>
      </c>
      <c r="BE106" s="32">
        <f t="shared" si="46"/>
        <v>656.16852815597497</v>
      </c>
      <c r="BF106" s="32">
        <v>717.60076109362501</v>
      </c>
      <c r="BG106" s="32"/>
      <c r="BH106" s="32"/>
      <c r="BI106" s="32">
        <f t="shared" si="47"/>
        <v>131.78867216265911</v>
      </c>
      <c r="BJ106" s="32">
        <f t="shared" si="48"/>
        <v>142.84101434057081</v>
      </c>
      <c r="BK106" s="32">
        <v>84.491537534734306</v>
      </c>
      <c r="BL106" s="32"/>
      <c r="BM106" s="32"/>
      <c r="BN106" s="32">
        <f t="shared" si="49"/>
        <v>776.38005093657398</v>
      </c>
      <c r="BO106" s="32">
        <f t="shared" si="50"/>
        <v>798.84114846548118</v>
      </c>
      <c r="BP106" s="32">
        <v>840.72519836637503</v>
      </c>
      <c r="BQ106" s="32"/>
      <c r="BR106" s="32"/>
      <c r="BS106" s="32">
        <f t="shared" si="51"/>
        <v>51.712807743979525</v>
      </c>
      <c r="BT106" s="32">
        <f t="shared" si="52"/>
        <v>72.143793999671075</v>
      </c>
      <c r="BU106" s="32">
        <v>30.911835938646199</v>
      </c>
      <c r="BV106" s="32"/>
      <c r="BW106" s="32"/>
      <c r="BX106" s="32">
        <f t="shared" si="53"/>
        <v>441.10601229835913</v>
      </c>
      <c r="BY106" s="32">
        <f t="shared" si="54"/>
        <v>454.62647263402448</v>
      </c>
      <c r="BZ106" s="32">
        <v>484.26756021622299</v>
      </c>
      <c r="CA106" s="32"/>
      <c r="CB106" s="32"/>
      <c r="CC106" s="32">
        <f t="shared" si="55"/>
        <v>1227.8371189648851</v>
      </c>
      <c r="CD106" s="32">
        <f t="shared" si="56"/>
        <v>1252.828722797489</v>
      </c>
      <c r="CE106" s="32">
        <v>981.03722290953601</v>
      </c>
      <c r="CF106" s="32"/>
      <c r="CG106" s="32"/>
      <c r="CH106" s="32">
        <f t="shared" si="57"/>
        <v>411.07589964534299</v>
      </c>
      <c r="CI106" s="32">
        <f t="shared" si="58"/>
        <v>411.99089453508094</v>
      </c>
      <c r="CJ106" s="32">
        <v>425.99630401707799</v>
      </c>
      <c r="CK106" s="32"/>
      <c r="CL106" s="32"/>
      <c r="CM106" s="32">
        <f t="shared" si="59"/>
        <v>1723.1226451245582</v>
      </c>
      <c r="CN106" s="32">
        <f t="shared" si="60"/>
        <v>1784.107406845116</v>
      </c>
      <c r="CO106" s="32">
        <v>1764.005727691509</v>
      </c>
      <c r="CP106" s="32"/>
      <c r="CQ106" s="32"/>
      <c r="CR106" s="32"/>
    </row>
    <row r="107" spans="51:96" ht="16" x14ac:dyDescent="0.5">
      <c r="AY107" s="30">
        <f t="shared" si="43"/>
        <v>1998</v>
      </c>
      <c r="AZ107" s="31" t="s">
        <v>185</v>
      </c>
      <c r="BA107" s="31">
        <f t="shared" si="44"/>
        <v>5692.2112893630756</v>
      </c>
      <c r="BB107" s="32">
        <v>5371.2332174758503</v>
      </c>
      <c r="BC107" s="32"/>
      <c r="BD107" s="32">
        <f t="shared" si="45"/>
        <v>754.34518470169894</v>
      </c>
      <c r="BE107" s="32">
        <f t="shared" si="46"/>
        <v>659.98259803374401</v>
      </c>
      <c r="BF107" s="32">
        <v>721.77191428020501</v>
      </c>
      <c r="BG107" s="32"/>
      <c r="BH107" s="32"/>
      <c r="BI107" s="32">
        <f t="shared" si="47"/>
        <v>134.00632251172505</v>
      </c>
      <c r="BJ107" s="32">
        <f t="shared" si="48"/>
        <v>145.24464600416573</v>
      </c>
      <c r="BK107" s="32">
        <v>85.9133037960694</v>
      </c>
      <c r="BL107" s="32"/>
      <c r="BM107" s="32"/>
      <c r="BN107" s="32">
        <f t="shared" si="49"/>
        <v>780.15552931327704</v>
      </c>
      <c r="BO107" s="32">
        <f t="shared" si="50"/>
        <v>802.7258534869635</v>
      </c>
      <c r="BP107" s="32">
        <v>844.81358240374504</v>
      </c>
      <c r="BQ107" s="32"/>
      <c r="BR107" s="32"/>
      <c r="BS107" s="32">
        <f t="shared" si="51"/>
        <v>52.384226896900941</v>
      </c>
      <c r="BT107" s="32">
        <f t="shared" si="52"/>
        <v>73.080481199012638</v>
      </c>
      <c r="BU107" s="32">
        <v>31.313183295454301</v>
      </c>
      <c r="BV107" s="32"/>
      <c r="BW107" s="32"/>
      <c r="BX107" s="32">
        <f t="shared" si="53"/>
        <v>436.89505608677047</v>
      </c>
      <c r="BY107" s="32">
        <f t="shared" si="54"/>
        <v>450.28644525848296</v>
      </c>
      <c r="BZ107" s="32">
        <v>479.64456838680297</v>
      </c>
      <c r="CA107" s="32"/>
      <c r="CB107" s="32"/>
      <c r="CC107" s="32">
        <f t="shared" si="55"/>
        <v>1238.5926241648694</v>
      </c>
      <c r="CD107" s="32">
        <f t="shared" si="56"/>
        <v>1263.8031473645669</v>
      </c>
      <c r="CE107" s="32">
        <v>989.63083096178104</v>
      </c>
      <c r="CF107" s="32"/>
      <c r="CG107" s="32"/>
      <c r="CH107" s="32">
        <f t="shared" si="57"/>
        <v>414.69335361921202</v>
      </c>
      <c r="CI107" s="32">
        <f t="shared" si="58"/>
        <v>415.61640043294454</v>
      </c>
      <c r="CJ107" s="32">
        <v>429.74505704334302</v>
      </c>
      <c r="CK107" s="32"/>
      <c r="CL107" s="32"/>
      <c r="CM107" s="32">
        <f t="shared" si="59"/>
        <v>1721.4503938088812</v>
      </c>
      <c r="CN107" s="32">
        <f t="shared" si="60"/>
        <v>1782.3759712059596</v>
      </c>
      <c r="CO107" s="32">
        <v>1762.293800274537</v>
      </c>
      <c r="CP107" s="32"/>
      <c r="CQ107" s="32"/>
      <c r="CR107" s="32"/>
    </row>
    <row r="108" spans="51:96" ht="16" x14ac:dyDescent="0.5">
      <c r="AY108" s="30">
        <f t="shared" si="43"/>
        <v>1998</v>
      </c>
      <c r="AZ108" s="31" t="s">
        <v>186</v>
      </c>
      <c r="BA108" s="31">
        <f t="shared" si="44"/>
        <v>5716.3125962759168</v>
      </c>
      <c r="BB108" s="32">
        <v>5393.9754759223597</v>
      </c>
      <c r="BC108" s="32"/>
      <c r="BD108" s="32">
        <f t="shared" si="45"/>
        <v>764.36669159622272</v>
      </c>
      <c r="BE108" s="32">
        <f t="shared" si="46"/>
        <v>668.75049407204949</v>
      </c>
      <c r="BF108" s="32">
        <v>731.36068393357402</v>
      </c>
      <c r="BG108" s="32"/>
      <c r="BH108" s="32"/>
      <c r="BI108" s="32">
        <f t="shared" si="47"/>
        <v>135.66630012351257</v>
      </c>
      <c r="BJ108" s="32">
        <f t="shared" si="48"/>
        <v>147.04383619220945</v>
      </c>
      <c r="BK108" s="32">
        <v>86.977538364880104</v>
      </c>
      <c r="BL108" s="32"/>
      <c r="BM108" s="32"/>
      <c r="BN108" s="32">
        <f t="shared" si="49"/>
        <v>785.68724767338551</v>
      </c>
      <c r="BO108" s="32">
        <f t="shared" si="50"/>
        <v>808.41760747065484</v>
      </c>
      <c r="BP108" s="32">
        <v>850.80376080928102</v>
      </c>
      <c r="BQ108" s="32"/>
      <c r="BR108" s="32"/>
      <c r="BS108" s="32">
        <f t="shared" si="51"/>
        <v>52.442308860317404</v>
      </c>
      <c r="BT108" s="32">
        <f t="shared" si="52"/>
        <v>73.161510510446647</v>
      </c>
      <c r="BU108" s="32">
        <v>31.347902356407499</v>
      </c>
      <c r="BV108" s="32"/>
      <c r="BW108" s="32"/>
      <c r="BX108" s="32">
        <f t="shared" si="53"/>
        <v>441.47252834286468</v>
      </c>
      <c r="BY108" s="32">
        <f t="shared" si="54"/>
        <v>455.00422286147921</v>
      </c>
      <c r="BZ108" s="32">
        <v>484.66993929450399</v>
      </c>
      <c r="CA108" s="32"/>
      <c r="CB108" s="32"/>
      <c r="CC108" s="32">
        <f t="shared" si="55"/>
        <v>1236.9224299900293</v>
      </c>
      <c r="CD108" s="32">
        <f t="shared" si="56"/>
        <v>1262.0989577757616</v>
      </c>
      <c r="CE108" s="32">
        <v>988.29635212114601</v>
      </c>
      <c r="CF108" s="32"/>
      <c r="CG108" s="32"/>
      <c r="CH108" s="32">
        <f t="shared" si="57"/>
        <v>413.2343637771117</v>
      </c>
      <c r="CI108" s="32">
        <f t="shared" si="58"/>
        <v>414.15416309263077</v>
      </c>
      <c r="CJ108" s="32">
        <v>428.23311172893898</v>
      </c>
      <c r="CK108" s="32"/>
      <c r="CL108" s="32"/>
      <c r="CM108" s="32">
        <f t="shared" si="59"/>
        <v>1728.5324914243397</v>
      </c>
      <c r="CN108" s="32">
        <f t="shared" si="60"/>
        <v>1789.7087184410391</v>
      </c>
      <c r="CO108" s="32">
        <v>1769.5439288670009</v>
      </c>
      <c r="CP108" s="32"/>
      <c r="CQ108" s="32"/>
      <c r="CR108" s="32"/>
    </row>
    <row r="109" spans="51:96" ht="16" x14ac:dyDescent="0.5">
      <c r="AY109" s="30">
        <f t="shared" si="43"/>
        <v>1998</v>
      </c>
      <c r="AZ109" s="31" t="s">
        <v>187</v>
      </c>
      <c r="BA109" s="31">
        <f t="shared" si="44"/>
        <v>5757.284223604026</v>
      </c>
      <c r="BB109" s="32">
        <v>5432.6367543766601</v>
      </c>
      <c r="BC109" s="32"/>
      <c r="BD109" s="32">
        <f t="shared" si="45"/>
        <v>780.64579869294971</v>
      </c>
      <c r="BE109" s="32">
        <f t="shared" si="46"/>
        <v>682.99321426600966</v>
      </c>
      <c r="BF109" s="32">
        <v>746.93684525900699</v>
      </c>
      <c r="BG109" s="32"/>
      <c r="BH109" s="32"/>
      <c r="BI109" s="32">
        <f t="shared" si="47"/>
        <v>134.34650856124637</v>
      </c>
      <c r="BJ109" s="32">
        <f t="shared" si="48"/>
        <v>145.61336146036336</v>
      </c>
      <c r="BK109" s="32">
        <v>86.131401769895604</v>
      </c>
      <c r="BL109" s="32"/>
      <c r="BM109" s="32"/>
      <c r="BN109" s="32">
        <f t="shared" si="49"/>
        <v>784.80540926972969</v>
      </c>
      <c r="BO109" s="32">
        <f t="shared" si="50"/>
        <v>807.51025700191519</v>
      </c>
      <c r="BP109" s="32">
        <v>849.848837037159</v>
      </c>
      <c r="BQ109" s="32"/>
      <c r="BR109" s="32"/>
      <c r="BS109" s="32">
        <f t="shared" si="51"/>
        <v>52.401611325848599</v>
      </c>
      <c r="BT109" s="32">
        <f t="shared" si="52"/>
        <v>73.10473396569688</v>
      </c>
      <c r="BU109" s="32">
        <v>31.323575007661798</v>
      </c>
      <c r="BV109" s="32"/>
      <c r="BW109" s="32"/>
      <c r="BX109" s="32">
        <f t="shared" si="53"/>
        <v>437.48251916201076</v>
      </c>
      <c r="BY109" s="32">
        <f t="shared" si="54"/>
        <v>450.89191482419488</v>
      </c>
      <c r="BZ109" s="32">
        <v>480.28951382448003</v>
      </c>
      <c r="CA109" s="32"/>
      <c r="CB109" s="32"/>
      <c r="CC109" s="32">
        <f t="shared" si="55"/>
        <v>1238.1535153134294</v>
      </c>
      <c r="CD109" s="32">
        <f t="shared" si="56"/>
        <v>1263.355100817495</v>
      </c>
      <c r="CE109" s="32">
        <v>989.27998464713698</v>
      </c>
      <c r="CF109" s="32"/>
      <c r="CG109" s="32"/>
      <c r="CH109" s="32">
        <f t="shared" si="57"/>
        <v>410.81335310438283</v>
      </c>
      <c r="CI109" s="32">
        <f t="shared" si="58"/>
        <v>411.72776360388167</v>
      </c>
      <c r="CJ109" s="32">
        <v>425.72422809100698</v>
      </c>
      <c r="CK109" s="32"/>
      <c r="CL109" s="32"/>
      <c r="CM109" s="32">
        <f t="shared" si="59"/>
        <v>1743.0843921275018</v>
      </c>
      <c r="CN109" s="32">
        <f t="shared" si="60"/>
        <v>1804.7756400566557</v>
      </c>
      <c r="CO109" s="32">
        <v>1784.4410902860132</v>
      </c>
      <c r="CP109" s="32"/>
      <c r="CQ109" s="32"/>
      <c r="CR109" s="32"/>
    </row>
    <row r="110" spans="51:96" ht="16" x14ac:dyDescent="0.5">
      <c r="AY110" s="30">
        <f t="shared" si="43"/>
        <v>1998</v>
      </c>
      <c r="AZ110" s="31" t="s">
        <v>188</v>
      </c>
      <c r="BA110" s="31">
        <f t="shared" si="44"/>
        <v>5794.1727290319695</v>
      </c>
      <c r="BB110" s="32">
        <v>5467.4451540697401</v>
      </c>
      <c r="BC110" s="32"/>
      <c r="BD110" s="32">
        <f t="shared" si="45"/>
        <v>813.57170471572329</v>
      </c>
      <c r="BE110" s="32">
        <f t="shared" si="46"/>
        <v>711.80035115801229</v>
      </c>
      <c r="BF110" s="32">
        <v>778.44098249143997</v>
      </c>
      <c r="BG110" s="32"/>
      <c r="BH110" s="32"/>
      <c r="BI110" s="32">
        <f t="shared" si="47"/>
        <v>128.6034650640114</v>
      </c>
      <c r="BJ110" s="32">
        <f t="shared" si="48"/>
        <v>139.38868262351647</v>
      </c>
      <c r="BK110" s="32">
        <v>82.449457280680804</v>
      </c>
      <c r="BL110" s="32"/>
      <c r="BM110" s="32"/>
      <c r="BN110" s="32">
        <f t="shared" si="49"/>
        <v>767.92100066221496</v>
      </c>
      <c r="BO110" s="32">
        <f t="shared" si="50"/>
        <v>790.13737326164335</v>
      </c>
      <c r="BP110" s="32">
        <v>831.56507541972996</v>
      </c>
      <c r="BQ110" s="32"/>
      <c r="BR110" s="32"/>
      <c r="BS110" s="32">
        <f t="shared" si="51"/>
        <v>56.295695402025544</v>
      </c>
      <c r="BT110" s="32">
        <f t="shared" si="52"/>
        <v>78.537314629271762</v>
      </c>
      <c r="BU110" s="32">
        <v>33.651301800026701</v>
      </c>
      <c r="BV110" s="32"/>
      <c r="BW110" s="32"/>
      <c r="BX110" s="32">
        <f t="shared" si="53"/>
        <v>427.97073363339774</v>
      </c>
      <c r="BY110" s="32">
        <f t="shared" si="54"/>
        <v>441.08858097074523</v>
      </c>
      <c r="BZ110" s="32">
        <v>469.84701464556201</v>
      </c>
      <c r="CA110" s="32"/>
      <c r="CB110" s="32"/>
      <c r="CC110" s="32">
        <f t="shared" si="55"/>
        <v>1263.8727685347992</v>
      </c>
      <c r="CD110" s="32">
        <f t="shared" si="56"/>
        <v>1289.5978480572905</v>
      </c>
      <c r="CE110" s="32">
        <v>1009.8295708796099</v>
      </c>
      <c r="CF110" s="32"/>
      <c r="CG110" s="32"/>
      <c r="CH110" s="32">
        <f t="shared" si="57"/>
        <v>415.97695112484615</v>
      </c>
      <c r="CI110" s="32">
        <f t="shared" si="58"/>
        <v>416.90285503907796</v>
      </c>
      <c r="CJ110" s="32">
        <v>431.07524398380201</v>
      </c>
      <c r="CK110" s="32"/>
      <c r="CL110" s="32"/>
      <c r="CM110" s="32">
        <f t="shared" si="59"/>
        <v>1754.158659875407</v>
      </c>
      <c r="CN110" s="32">
        <f t="shared" si="60"/>
        <v>1816.2418483212425</v>
      </c>
      <c r="CO110" s="32">
        <v>1795.778107875891</v>
      </c>
      <c r="CP110" s="32"/>
      <c r="CQ110" s="32"/>
      <c r="CR110" s="32"/>
    </row>
    <row r="111" spans="51:96" ht="16" x14ac:dyDescent="0.5">
      <c r="AY111" s="30">
        <f t="shared" si="43"/>
        <v>1998</v>
      </c>
      <c r="AZ111" s="31" t="s">
        <v>189</v>
      </c>
      <c r="BA111" s="31">
        <f t="shared" si="44"/>
        <v>5774.8197495954291</v>
      </c>
      <c r="BB111" s="32">
        <v>5449.18346968692</v>
      </c>
      <c r="BC111" s="32"/>
      <c r="BD111" s="32">
        <f t="shared" si="45"/>
        <v>830.24635840831183</v>
      </c>
      <c r="BE111" s="32">
        <f t="shared" si="46"/>
        <v>726.38913821270717</v>
      </c>
      <c r="BF111" s="32">
        <v>794.39561037233295</v>
      </c>
      <c r="BG111" s="32"/>
      <c r="BH111" s="32"/>
      <c r="BI111" s="32">
        <f t="shared" si="47"/>
        <v>131.58891906176686</v>
      </c>
      <c r="BJ111" s="32">
        <f t="shared" si="48"/>
        <v>142.62450911989518</v>
      </c>
      <c r="BK111" s="32">
        <v>84.3634730634504</v>
      </c>
      <c r="BL111" s="32"/>
      <c r="BM111" s="32"/>
      <c r="BN111" s="32">
        <f t="shared" si="49"/>
        <v>759.66725181225968</v>
      </c>
      <c r="BO111" s="32">
        <f t="shared" si="50"/>
        <v>781.64483896418164</v>
      </c>
      <c r="BP111" s="32">
        <v>822.62726895397395</v>
      </c>
      <c r="BQ111" s="32"/>
      <c r="BR111" s="32"/>
      <c r="BS111" s="32">
        <f t="shared" si="51"/>
        <v>59.967831574197447</v>
      </c>
      <c r="BT111" s="32">
        <f t="shared" si="52"/>
        <v>83.660258965527674</v>
      </c>
      <c r="BU111" s="32">
        <v>35.846357064875697</v>
      </c>
      <c r="BV111" s="32"/>
      <c r="BW111" s="32"/>
      <c r="BX111" s="32">
        <f t="shared" si="53"/>
        <v>413.08553944711667</v>
      </c>
      <c r="BY111" s="32">
        <f t="shared" si="54"/>
        <v>425.74713664963673</v>
      </c>
      <c r="BZ111" s="32">
        <v>453.505326999148</v>
      </c>
      <c r="CA111" s="32"/>
      <c r="CB111" s="32"/>
      <c r="CC111" s="32">
        <f t="shared" si="55"/>
        <v>1271.3874752294357</v>
      </c>
      <c r="CD111" s="32">
        <f t="shared" si="56"/>
        <v>1297.2655103595805</v>
      </c>
      <c r="CE111" s="32">
        <v>1015.83379316025</v>
      </c>
      <c r="CF111" s="32"/>
      <c r="CG111" s="32"/>
      <c r="CH111" s="32">
        <f t="shared" si="57"/>
        <v>418.68490951496602</v>
      </c>
      <c r="CI111" s="32">
        <f t="shared" si="58"/>
        <v>419.61684094891075</v>
      </c>
      <c r="CJ111" s="32">
        <v>433.88149038895102</v>
      </c>
      <c r="CK111" s="32"/>
      <c r="CL111" s="32"/>
      <c r="CM111" s="32">
        <f t="shared" si="59"/>
        <v>1784.6489681516009</v>
      </c>
      <c r="CN111" s="32">
        <f t="shared" si="60"/>
        <v>1847.8112696775597</v>
      </c>
      <c r="CO111" s="32">
        <v>1826.9918340668078</v>
      </c>
      <c r="CP111" s="32"/>
      <c r="CQ111" s="32"/>
      <c r="CR111" s="32"/>
    </row>
    <row r="112" spans="51:96" ht="16" x14ac:dyDescent="0.5">
      <c r="AY112" s="30">
        <f t="shared" si="43"/>
        <v>1999</v>
      </c>
      <c r="AZ112" s="31" t="s">
        <v>178</v>
      </c>
      <c r="BA112" s="31">
        <f t="shared" si="44"/>
        <v>5726.2545871334041</v>
      </c>
      <c r="BB112" s="32">
        <v>5403.3568479106698</v>
      </c>
      <c r="BC112" s="32"/>
      <c r="BD112" s="32">
        <f t="shared" si="45"/>
        <v>846.19725435220209</v>
      </c>
      <c r="BE112" s="32">
        <f t="shared" si="46"/>
        <v>740.34470386025305</v>
      </c>
      <c r="BF112" s="32">
        <v>809.65773298329498</v>
      </c>
      <c r="BG112" s="32"/>
      <c r="BH112" s="32"/>
      <c r="BI112" s="32">
        <f t="shared" si="47"/>
        <v>134.82013464671974</v>
      </c>
      <c r="BJ112" s="32">
        <f t="shared" si="48"/>
        <v>146.12670778487654</v>
      </c>
      <c r="BK112" s="32">
        <v>86.435049993384894</v>
      </c>
      <c r="BL112" s="32"/>
      <c r="BM112" s="32"/>
      <c r="BN112" s="32">
        <f t="shared" si="49"/>
        <v>740.90375575170697</v>
      </c>
      <c r="BO112" s="32">
        <f t="shared" si="50"/>
        <v>762.33850474789438</v>
      </c>
      <c r="BP112" s="32">
        <v>802.30868409527602</v>
      </c>
      <c r="BQ112" s="32"/>
      <c r="BR112" s="32"/>
      <c r="BS112" s="32">
        <f t="shared" si="51"/>
        <v>58.806361318630685</v>
      </c>
      <c r="BT112" s="32">
        <f t="shared" si="52"/>
        <v>82.039908524120648</v>
      </c>
      <c r="BU112" s="32">
        <v>35.152076874841399</v>
      </c>
      <c r="BV112" s="32"/>
      <c r="BW112" s="32"/>
      <c r="BX112" s="32">
        <f t="shared" si="53"/>
        <v>388.53181948442472</v>
      </c>
      <c r="BY112" s="32">
        <f t="shared" si="54"/>
        <v>400.44081393932214</v>
      </c>
      <c r="BZ112" s="32">
        <v>426.54906313275899</v>
      </c>
      <c r="CA112" s="32"/>
      <c r="CB112" s="32"/>
      <c r="CC112" s="32">
        <f t="shared" si="55"/>
        <v>1289.8997290755647</v>
      </c>
      <c r="CD112" s="32">
        <f t="shared" si="56"/>
        <v>1316.1545657431648</v>
      </c>
      <c r="CE112" s="32">
        <v>1030.6250140986699</v>
      </c>
      <c r="CF112" s="32"/>
      <c r="CG112" s="32"/>
      <c r="CH112" s="32">
        <f t="shared" si="57"/>
        <v>426.85714812102725</v>
      </c>
      <c r="CI112" s="32">
        <f t="shared" si="58"/>
        <v>427.80726976405185</v>
      </c>
      <c r="CJ112" s="32">
        <v>442.35034843859899</v>
      </c>
      <c r="CK112" s="32"/>
      <c r="CL112" s="32"/>
      <c r="CM112" s="32">
        <f t="shared" si="59"/>
        <v>1774.0149388298551</v>
      </c>
      <c r="CN112" s="32">
        <f t="shared" si="60"/>
        <v>1836.8008807588049</v>
      </c>
      <c r="CO112" s="32">
        <v>1816.1055000701681</v>
      </c>
      <c r="CP112" s="32"/>
      <c r="CQ112" s="32"/>
      <c r="CR112" s="32"/>
    </row>
    <row r="113" spans="51:96" ht="16" x14ac:dyDescent="0.5">
      <c r="AY113" s="30">
        <f t="shared" si="43"/>
        <v>1999</v>
      </c>
      <c r="AZ113" s="31" t="s">
        <v>179</v>
      </c>
      <c r="BA113" s="31">
        <f t="shared" si="44"/>
        <v>5683.3636940721781</v>
      </c>
      <c r="BB113" s="32">
        <v>5362.8845291883899</v>
      </c>
      <c r="BC113" s="32"/>
      <c r="BD113" s="32">
        <f t="shared" si="45"/>
        <v>838.1820531220651</v>
      </c>
      <c r="BE113" s="32">
        <f t="shared" si="46"/>
        <v>733.33214059490797</v>
      </c>
      <c r="BF113" s="32">
        <v>801.98863499931997</v>
      </c>
      <c r="BG113" s="32"/>
      <c r="BH113" s="32"/>
      <c r="BI113" s="32">
        <f t="shared" si="47"/>
        <v>134.03681436916972</v>
      </c>
      <c r="BJ113" s="32">
        <f t="shared" si="48"/>
        <v>145.27769503467081</v>
      </c>
      <c r="BK113" s="32">
        <v>85.932852546925702</v>
      </c>
      <c r="BL113" s="32"/>
      <c r="BM113" s="32"/>
      <c r="BN113" s="32">
        <f t="shared" si="49"/>
        <v>729.71286333652938</v>
      </c>
      <c r="BO113" s="32">
        <f t="shared" si="50"/>
        <v>750.82385372291026</v>
      </c>
      <c r="BP113" s="32">
        <v>790.19030826336598</v>
      </c>
      <c r="BQ113" s="32"/>
      <c r="BR113" s="32"/>
      <c r="BS113" s="32">
        <f t="shared" si="51"/>
        <v>57.500907434477803</v>
      </c>
      <c r="BT113" s="32">
        <f t="shared" si="52"/>
        <v>80.218688594221163</v>
      </c>
      <c r="BU113" s="32">
        <v>34.3717290644462</v>
      </c>
      <c r="BV113" s="32"/>
      <c r="BW113" s="32"/>
      <c r="BX113" s="32">
        <f t="shared" si="53"/>
        <v>381.60807027392616</v>
      </c>
      <c r="BY113" s="32">
        <f t="shared" si="54"/>
        <v>393.30484300895432</v>
      </c>
      <c r="BZ113" s="32">
        <v>418.94783566309297</v>
      </c>
      <c r="CA113" s="32"/>
      <c r="CB113" s="32"/>
      <c r="CC113" s="32">
        <f t="shared" si="55"/>
        <v>1276.4832049324916</v>
      </c>
      <c r="CD113" s="32">
        <f t="shared" si="56"/>
        <v>1302.4649594045668</v>
      </c>
      <c r="CE113" s="32">
        <v>1019.9052619563701</v>
      </c>
      <c r="CF113" s="32"/>
      <c r="CG113" s="32"/>
      <c r="CH113" s="32">
        <f t="shared" si="57"/>
        <v>429.01877304980559</v>
      </c>
      <c r="CI113" s="32">
        <f t="shared" si="58"/>
        <v>429.97370615408357</v>
      </c>
      <c r="CJ113" s="32">
        <v>444.59043167170802</v>
      </c>
      <c r="CK113" s="32"/>
      <c r="CL113" s="32"/>
      <c r="CM113" s="32">
        <f t="shared" si="59"/>
        <v>1765.5403030642958</v>
      </c>
      <c r="CN113" s="32">
        <f t="shared" si="60"/>
        <v>1828.0263106593236</v>
      </c>
      <c r="CO113" s="32">
        <v>1807.4297937454651</v>
      </c>
      <c r="CP113" s="32"/>
      <c r="CQ113" s="32"/>
      <c r="CR113" s="32"/>
    </row>
    <row r="114" spans="51:96" ht="16" x14ac:dyDescent="0.5">
      <c r="AY114" s="30">
        <f t="shared" si="43"/>
        <v>1999</v>
      </c>
      <c r="AZ114" s="31" t="s">
        <v>180</v>
      </c>
      <c r="BA114" s="31">
        <f t="shared" si="44"/>
        <v>5668.0015654911476</v>
      </c>
      <c r="BB114" s="32">
        <v>5348.3886555935796</v>
      </c>
      <c r="BC114" s="32"/>
      <c r="BD114" s="32">
        <f t="shared" si="45"/>
        <v>841.06235790385824</v>
      </c>
      <c r="BE114" s="32">
        <f t="shared" si="46"/>
        <v>735.85214214269877</v>
      </c>
      <c r="BF114" s="32">
        <v>804.74456575652005</v>
      </c>
      <c r="BG114" s="32"/>
      <c r="BH114" s="32"/>
      <c r="BI114" s="32">
        <f t="shared" si="47"/>
        <v>132.25489641001758</v>
      </c>
      <c r="BJ114" s="32">
        <f t="shared" si="48"/>
        <v>143.34633807826395</v>
      </c>
      <c r="BK114" s="32">
        <v>84.790440337599406</v>
      </c>
      <c r="BL114" s="32"/>
      <c r="BM114" s="32"/>
      <c r="BN114" s="32">
        <f t="shared" si="49"/>
        <v>709.91022751461514</v>
      </c>
      <c r="BO114" s="32">
        <f t="shared" si="50"/>
        <v>730.44831686626583</v>
      </c>
      <c r="BP114" s="32">
        <v>768.74646138776404</v>
      </c>
      <c r="BQ114" s="32"/>
      <c r="BR114" s="32"/>
      <c r="BS114" s="32">
        <f t="shared" si="51"/>
        <v>57.241373753295854</v>
      </c>
      <c r="BT114" s="32">
        <f t="shared" si="52"/>
        <v>79.856616889975953</v>
      </c>
      <c r="BU114" s="32">
        <v>34.216590271500202</v>
      </c>
      <c r="BV114" s="32"/>
      <c r="BW114" s="32"/>
      <c r="BX114" s="32">
        <f t="shared" si="53"/>
        <v>368.99018156965104</v>
      </c>
      <c r="BY114" s="32">
        <f t="shared" si="54"/>
        <v>380.30019996674332</v>
      </c>
      <c r="BZ114" s="32">
        <v>405.09530586858602</v>
      </c>
      <c r="CA114" s="32"/>
      <c r="CB114" s="32"/>
      <c r="CC114" s="32">
        <f t="shared" si="55"/>
        <v>1271.2284563968906</v>
      </c>
      <c r="CD114" s="32">
        <f t="shared" si="56"/>
        <v>1297.103254830894</v>
      </c>
      <c r="CE114" s="32">
        <v>1015.70673771335</v>
      </c>
      <c r="CF114" s="32"/>
      <c r="CG114" s="32"/>
      <c r="CH114" s="32">
        <f t="shared" si="57"/>
        <v>428.63035605096684</v>
      </c>
      <c r="CI114" s="32">
        <f t="shared" si="58"/>
        <v>429.58442459575764</v>
      </c>
      <c r="CJ114" s="32">
        <v>444.18791669560397</v>
      </c>
      <c r="CK114" s="32"/>
      <c r="CL114" s="32"/>
      <c r="CM114" s="32">
        <f t="shared" si="59"/>
        <v>1763.554144393597</v>
      </c>
      <c r="CN114" s="32">
        <f t="shared" si="60"/>
        <v>1825.9698578551136</v>
      </c>
      <c r="CO114" s="32">
        <v>1805.3965111575251</v>
      </c>
      <c r="CP114" s="32"/>
      <c r="CQ114" s="32"/>
      <c r="CR114" s="32"/>
    </row>
    <row r="115" spans="51:96" ht="16" x14ac:dyDescent="0.5">
      <c r="AY115" s="30">
        <f t="shared" si="43"/>
        <v>1999</v>
      </c>
      <c r="AZ115" s="31" t="s">
        <v>181</v>
      </c>
      <c r="BA115" s="31">
        <f t="shared" si="44"/>
        <v>5592.9554382534907</v>
      </c>
      <c r="BB115" s="32">
        <v>5277.5743040224997</v>
      </c>
      <c r="BC115" s="32"/>
      <c r="BD115" s="32">
        <f t="shared" si="45"/>
        <v>807.47498600051006</v>
      </c>
      <c r="BE115" s="32">
        <f t="shared" si="46"/>
        <v>706.4662834940973</v>
      </c>
      <c r="BF115" s="32">
        <v>772.60752530612297</v>
      </c>
      <c r="BG115" s="32"/>
      <c r="BH115" s="32"/>
      <c r="BI115" s="32">
        <f t="shared" si="47"/>
        <v>128.9353622258474</v>
      </c>
      <c r="BJ115" s="32">
        <f t="shared" si="48"/>
        <v>139.74841405168428</v>
      </c>
      <c r="BK115" s="32">
        <v>82.662241134154399</v>
      </c>
      <c r="BL115" s="32"/>
      <c r="BM115" s="32"/>
      <c r="BN115" s="32">
        <f t="shared" si="49"/>
        <v>724.80788535977035</v>
      </c>
      <c r="BO115" s="32">
        <f t="shared" si="50"/>
        <v>745.7769720630514</v>
      </c>
      <c r="BP115" s="32">
        <v>784.87881349025997</v>
      </c>
      <c r="BQ115" s="32"/>
      <c r="BR115" s="32"/>
      <c r="BS115" s="32">
        <f t="shared" si="51"/>
        <v>61.489553248877392</v>
      </c>
      <c r="BT115" s="32">
        <f t="shared" si="52"/>
        <v>85.783190978162878</v>
      </c>
      <c r="BU115" s="32">
        <v>36.755981059474301</v>
      </c>
      <c r="BV115" s="32"/>
      <c r="BW115" s="32"/>
      <c r="BX115" s="32">
        <f t="shared" si="53"/>
        <v>373.05256244932775</v>
      </c>
      <c r="BY115" s="32">
        <f t="shared" si="54"/>
        <v>384.4870979874716</v>
      </c>
      <c r="BZ115" s="32">
        <v>409.55518449735303</v>
      </c>
      <c r="CA115" s="32"/>
      <c r="CB115" s="32"/>
      <c r="CC115" s="32">
        <f t="shared" si="55"/>
        <v>1255.4539771271934</v>
      </c>
      <c r="CD115" s="32">
        <f t="shared" si="56"/>
        <v>1281.0076991492813</v>
      </c>
      <c r="CE115" s="32">
        <v>1003.10298832627</v>
      </c>
      <c r="CF115" s="32"/>
      <c r="CG115" s="32"/>
      <c r="CH115" s="32">
        <f t="shared" si="57"/>
        <v>421.11538860833753</v>
      </c>
      <c r="CI115" s="32">
        <f t="shared" si="58"/>
        <v>422.05272993362343</v>
      </c>
      <c r="CJ115" s="32">
        <v>436.40018611317203</v>
      </c>
      <c r="CK115" s="32"/>
      <c r="CL115" s="32"/>
      <c r="CM115" s="32">
        <f t="shared" si="59"/>
        <v>1780.1886949056995</v>
      </c>
      <c r="CN115" s="32">
        <f t="shared" si="60"/>
        <v>1843.1931384278303</v>
      </c>
      <c r="CO115" s="32">
        <v>1822.425735666847</v>
      </c>
      <c r="CP115" s="32"/>
      <c r="CQ115" s="32"/>
      <c r="CR115" s="32"/>
    </row>
    <row r="116" spans="51:96" ht="16" x14ac:dyDescent="0.5">
      <c r="AY116" s="30">
        <f t="shared" si="43"/>
        <v>1999</v>
      </c>
      <c r="AZ116" s="31" t="s">
        <v>182</v>
      </c>
      <c r="BA116" s="31">
        <f t="shared" si="44"/>
        <v>5503.6096919975862</v>
      </c>
      <c r="BB116" s="32">
        <v>5193.2666745733504</v>
      </c>
      <c r="BC116" s="32"/>
      <c r="BD116" s="32">
        <f t="shared" si="45"/>
        <v>779.14110312275625</v>
      </c>
      <c r="BE116" s="32">
        <f t="shared" si="46"/>
        <v>681.67674415152374</v>
      </c>
      <c r="BF116" s="32">
        <v>745.49712373080899</v>
      </c>
      <c r="BG116" s="32"/>
      <c r="BH116" s="32"/>
      <c r="BI116" s="32">
        <f t="shared" si="47"/>
        <v>125.96892275117882</v>
      </c>
      <c r="BJ116" s="32">
        <f t="shared" si="48"/>
        <v>136.53319671480583</v>
      </c>
      <c r="BK116" s="32">
        <v>80.760415824698896</v>
      </c>
      <c r="BL116" s="32"/>
      <c r="BM116" s="32"/>
      <c r="BN116" s="32">
        <f t="shared" si="49"/>
        <v>717.53236882309307</v>
      </c>
      <c r="BO116" s="32">
        <f t="shared" si="50"/>
        <v>738.29097087223295</v>
      </c>
      <c r="BP116" s="32">
        <v>777.00031368061502</v>
      </c>
      <c r="BQ116" s="32"/>
      <c r="BR116" s="32"/>
      <c r="BS116" s="32">
        <f t="shared" si="51"/>
        <v>54.689277036864041</v>
      </c>
      <c r="BT116" s="32">
        <f t="shared" si="52"/>
        <v>76.296223482427351</v>
      </c>
      <c r="BU116" s="32">
        <v>32.691049531409902</v>
      </c>
      <c r="BV116" s="32"/>
      <c r="BW116" s="32"/>
      <c r="BX116" s="32">
        <f t="shared" si="53"/>
        <v>363.89656743990895</v>
      </c>
      <c r="BY116" s="32">
        <f t="shared" si="54"/>
        <v>375.05046008517223</v>
      </c>
      <c r="BZ116" s="32">
        <v>399.50328939517499</v>
      </c>
      <c r="CA116" s="32"/>
      <c r="CB116" s="32"/>
      <c r="CC116" s="32">
        <f t="shared" si="55"/>
        <v>1236.1264757116573</v>
      </c>
      <c r="CD116" s="32">
        <f t="shared" si="56"/>
        <v>1261.286802509745</v>
      </c>
      <c r="CE116" s="32">
        <v>987.66038765749204</v>
      </c>
      <c r="CF116" s="32"/>
      <c r="CG116" s="32"/>
      <c r="CH116" s="32">
        <f t="shared" si="57"/>
        <v>408.26994719070564</v>
      </c>
      <c r="CI116" s="32">
        <f t="shared" si="58"/>
        <v>409.17869644026115</v>
      </c>
      <c r="CJ116" s="32">
        <v>423.08850675639098</v>
      </c>
      <c r="CK116" s="32"/>
      <c r="CL116" s="32"/>
      <c r="CM116" s="32">
        <f t="shared" si="59"/>
        <v>1788.9288073827847</v>
      </c>
      <c r="CN116" s="32">
        <f t="shared" si="60"/>
        <v>1852.2425809913921</v>
      </c>
      <c r="CO116" s="32">
        <v>1831.3732174458539</v>
      </c>
      <c r="CP116" s="32"/>
      <c r="CQ116" s="32"/>
      <c r="CR116" s="32"/>
    </row>
    <row r="117" spans="51:96" ht="16" x14ac:dyDescent="0.5">
      <c r="AY117" s="30">
        <f t="shared" si="43"/>
        <v>1999</v>
      </c>
      <c r="AZ117" s="31" t="s">
        <v>183</v>
      </c>
      <c r="BA117" s="31">
        <f t="shared" si="44"/>
        <v>5490.4425512298876</v>
      </c>
      <c r="BB117" s="32">
        <v>5180.8420156358297</v>
      </c>
      <c r="BC117" s="32"/>
      <c r="BD117" s="32">
        <f t="shared" si="45"/>
        <v>742.45640476099049</v>
      </c>
      <c r="BE117" s="32">
        <f t="shared" si="46"/>
        <v>649.58100996524843</v>
      </c>
      <c r="BF117" s="32">
        <v>710.39650202824703</v>
      </c>
      <c r="BG117" s="32"/>
      <c r="BH117" s="32"/>
      <c r="BI117" s="32">
        <f t="shared" si="47"/>
        <v>124.30223136545422</v>
      </c>
      <c r="BJ117" s="32">
        <f t="shared" si="48"/>
        <v>134.72672970802276</v>
      </c>
      <c r="BK117" s="32">
        <v>79.6918769627096</v>
      </c>
      <c r="BL117" s="32"/>
      <c r="BM117" s="32"/>
      <c r="BN117" s="32">
        <f t="shared" si="49"/>
        <v>704.29721847199085</v>
      </c>
      <c r="BO117" s="32">
        <f t="shared" si="50"/>
        <v>724.67292041635949</v>
      </c>
      <c r="BP117" s="32">
        <v>762.66825505685699</v>
      </c>
      <c r="BQ117" s="32"/>
      <c r="BR117" s="32"/>
      <c r="BS117" s="32">
        <f t="shared" si="51"/>
        <v>51.257496385808786</v>
      </c>
      <c r="BT117" s="32">
        <f t="shared" si="52"/>
        <v>71.50859567525977</v>
      </c>
      <c r="BU117" s="32">
        <v>30.639669127003401</v>
      </c>
      <c r="BV117" s="32"/>
      <c r="BW117" s="32"/>
      <c r="BX117" s="32">
        <f t="shared" si="53"/>
        <v>353.13161696386879</v>
      </c>
      <c r="BY117" s="32">
        <f t="shared" si="54"/>
        <v>363.95555018471089</v>
      </c>
      <c r="BZ117" s="32">
        <v>387.68500499746801</v>
      </c>
      <c r="CA117" s="32"/>
      <c r="CB117" s="32"/>
      <c r="CC117" s="32">
        <f t="shared" si="55"/>
        <v>1233.0087552663238</v>
      </c>
      <c r="CD117" s="32">
        <f t="shared" si="56"/>
        <v>1258.1056234565656</v>
      </c>
      <c r="CE117" s="32">
        <v>985.16934079121302</v>
      </c>
      <c r="CF117" s="32"/>
      <c r="CG117" s="32"/>
      <c r="CH117" s="32">
        <f t="shared" si="57"/>
        <v>399.1768007313508</v>
      </c>
      <c r="CI117" s="32">
        <f t="shared" si="58"/>
        <v>400.06530996550015</v>
      </c>
      <c r="CJ117" s="32">
        <v>413.66531559652702</v>
      </c>
      <c r="CK117" s="32"/>
      <c r="CL117" s="32"/>
      <c r="CM117" s="32">
        <f t="shared" si="59"/>
        <v>1781.0922317920306</v>
      </c>
      <c r="CN117" s="32">
        <f t="shared" si="60"/>
        <v>1844.1286532942977</v>
      </c>
      <c r="CO117" s="32">
        <v>1823.3507100133791</v>
      </c>
      <c r="CP117" s="32"/>
      <c r="CQ117" s="32"/>
      <c r="CR117" s="32"/>
    </row>
    <row r="118" spans="51:96" ht="16" x14ac:dyDescent="0.5">
      <c r="AY118" s="30">
        <f t="shared" si="43"/>
        <v>1999</v>
      </c>
      <c r="AZ118" s="34" t="s">
        <v>184</v>
      </c>
      <c r="BA118" s="31">
        <f t="shared" si="44"/>
        <v>5500.1708848211974</v>
      </c>
      <c r="BB118" s="32">
        <v>5190.0217782764003</v>
      </c>
      <c r="BC118" s="32"/>
      <c r="BD118" s="32">
        <f t="shared" si="45"/>
        <v>741.08917765787646</v>
      </c>
      <c r="BE118" s="32">
        <f t="shared" si="46"/>
        <v>648.38481210528312</v>
      </c>
      <c r="BF118" s="32">
        <v>709.08831296111498</v>
      </c>
      <c r="BG118" s="32"/>
      <c r="BH118" s="32"/>
      <c r="BI118" s="32">
        <f t="shared" si="47"/>
        <v>122.87312801573103</v>
      </c>
      <c r="BJ118" s="32">
        <f t="shared" si="48"/>
        <v>133.17777585089598</v>
      </c>
      <c r="BK118" s="32">
        <v>78.7756590713485</v>
      </c>
      <c r="BL118" s="32"/>
      <c r="BM118" s="32"/>
      <c r="BN118" s="32">
        <f t="shared" si="49"/>
        <v>697.78827297849784</v>
      </c>
      <c r="BO118" s="32">
        <f t="shared" si="50"/>
        <v>717.97566758632013</v>
      </c>
      <c r="BP118" s="32">
        <v>755.61985848281904</v>
      </c>
      <c r="BQ118" s="32"/>
      <c r="BR118" s="32"/>
      <c r="BS118" s="32">
        <f t="shared" si="51"/>
        <v>47.301761522878387</v>
      </c>
      <c r="BT118" s="32">
        <f t="shared" si="52"/>
        <v>65.990006886164437</v>
      </c>
      <c r="BU118" s="32">
        <v>28.275089974676799</v>
      </c>
      <c r="BV118" s="32"/>
      <c r="BW118" s="32"/>
      <c r="BX118" s="32">
        <f t="shared" si="53"/>
        <v>350.50268939687209</v>
      </c>
      <c r="BY118" s="32">
        <f t="shared" si="54"/>
        <v>361.24604264395748</v>
      </c>
      <c r="BZ118" s="32">
        <v>384.79884089324003</v>
      </c>
      <c r="CA118" s="32"/>
      <c r="CB118" s="32"/>
      <c r="CC118" s="32">
        <f t="shared" si="55"/>
        <v>1259.0495511644933</v>
      </c>
      <c r="CD118" s="32">
        <f t="shared" si="56"/>
        <v>1284.6764581070429</v>
      </c>
      <c r="CE118" s="32">
        <v>1005.97583840861</v>
      </c>
      <c r="CF118" s="32"/>
      <c r="CG118" s="32"/>
      <c r="CH118" s="32">
        <f t="shared" si="57"/>
        <v>389.1008373829315</v>
      </c>
      <c r="CI118" s="32">
        <f t="shared" si="58"/>
        <v>389.96691899488036</v>
      </c>
      <c r="CJ118" s="32">
        <v>403.22363524129003</v>
      </c>
      <c r="CK118" s="32"/>
      <c r="CL118" s="32"/>
      <c r="CM118" s="32">
        <f t="shared" si="59"/>
        <v>1773.0178758379373</v>
      </c>
      <c r="CN118" s="32">
        <f t="shared" si="60"/>
        <v>1835.7685297105465</v>
      </c>
      <c r="CO118" s="32">
        <v>1815.0847806027589</v>
      </c>
      <c r="CP118" s="32"/>
      <c r="CQ118" s="32"/>
      <c r="CR118" s="32"/>
    </row>
    <row r="119" spans="51:96" ht="16" x14ac:dyDescent="0.5">
      <c r="AY119" s="30">
        <f t="shared" si="43"/>
        <v>1999</v>
      </c>
      <c r="AZ119" s="31" t="s">
        <v>185</v>
      </c>
      <c r="BA119" s="31">
        <f t="shared" si="44"/>
        <v>5534.9758138998059</v>
      </c>
      <c r="BB119" s="32">
        <v>5222.86409239574</v>
      </c>
      <c r="BC119" s="32"/>
      <c r="BD119" s="32">
        <f t="shared" si="45"/>
        <v>739.31162163054944</v>
      </c>
      <c r="BE119" s="32">
        <f t="shared" si="46"/>
        <v>646.82961420801041</v>
      </c>
      <c r="BF119" s="32">
        <v>707.38751332375602</v>
      </c>
      <c r="BG119" s="32"/>
      <c r="BH119" s="32"/>
      <c r="BI119" s="32">
        <f t="shared" si="47"/>
        <v>121.25273985785962</v>
      </c>
      <c r="BJ119" s="32">
        <f t="shared" si="48"/>
        <v>131.42149525183109</v>
      </c>
      <c r="BK119" s="32">
        <v>77.736805848116603</v>
      </c>
      <c r="BL119" s="32"/>
      <c r="BM119" s="32"/>
      <c r="BN119" s="32">
        <f t="shared" si="49"/>
        <v>693.87989022987256</v>
      </c>
      <c r="BO119" s="32">
        <f t="shared" si="50"/>
        <v>713.95421319708362</v>
      </c>
      <c r="BP119" s="32">
        <v>751.38755516994297</v>
      </c>
      <c r="BQ119" s="32"/>
      <c r="BR119" s="32"/>
      <c r="BS119" s="32">
        <f t="shared" si="51"/>
        <v>49.287831904342447</v>
      </c>
      <c r="BT119" s="32">
        <f t="shared" si="52"/>
        <v>68.760745098225101</v>
      </c>
      <c r="BU119" s="32">
        <v>29.462282944325</v>
      </c>
      <c r="BV119" s="32"/>
      <c r="BW119" s="32"/>
      <c r="BX119" s="32">
        <f t="shared" si="53"/>
        <v>338.7055061025838</v>
      </c>
      <c r="BY119" s="32">
        <f t="shared" si="54"/>
        <v>349.08726067643437</v>
      </c>
      <c r="BZ119" s="32">
        <v>371.84732127648999</v>
      </c>
      <c r="CA119" s="32"/>
      <c r="CB119" s="32"/>
      <c r="CC119" s="32">
        <f t="shared" si="55"/>
        <v>1275.6089231525852</v>
      </c>
      <c r="CD119" s="32">
        <f t="shared" si="56"/>
        <v>1301.5728823458371</v>
      </c>
      <c r="CE119" s="32">
        <v>1019.20671411468</v>
      </c>
      <c r="CF119" s="32"/>
      <c r="CG119" s="32"/>
      <c r="CH119" s="32">
        <f t="shared" si="57"/>
        <v>381.0470791121125</v>
      </c>
      <c r="CI119" s="32">
        <f t="shared" si="58"/>
        <v>381.89523423489635</v>
      </c>
      <c r="CJ119" s="32">
        <v>394.877557887264</v>
      </c>
      <c r="CK119" s="32"/>
      <c r="CL119" s="32"/>
      <c r="CM119" s="32">
        <f t="shared" si="59"/>
        <v>1795.515344420973</v>
      </c>
      <c r="CN119" s="32">
        <f t="shared" si="60"/>
        <v>1859.0622287677934</v>
      </c>
      <c r="CO119" s="32">
        <v>1838.116027711792</v>
      </c>
      <c r="CP119" s="32"/>
      <c r="CQ119" s="32"/>
      <c r="CR119" s="32"/>
    </row>
    <row r="120" spans="51:96" ht="16" x14ac:dyDescent="0.5">
      <c r="AY120" s="30">
        <f t="shared" si="43"/>
        <v>1999</v>
      </c>
      <c r="AZ120" s="31" t="s">
        <v>186</v>
      </c>
      <c r="BA120" s="31">
        <f t="shared" si="44"/>
        <v>5591.8294619872913</v>
      </c>
      <c r="BB120" s="32">
        <v>5276.5118204259397</v>
      </c>
      <c r="BC120" s="32"/>
      <c r="BD120" s="32">
        <f t="shared" si="45"/>
        <v>740.52362543031143</v>
      </c>
      <c r="BE120" s="32">
        <f t="shared" si="46"/>
        <v>647.89000596607548</v>
      </c>
      <c r="BF120" s="32">
        <v>708.54718176256904</v>
      </c>
      <c r="BG120" s="32"/>
      <c r="BH120" s="32"/>
      <c r="BI120" s="32">
        <f t="shared" si="47"/>
        <v>117.62531788228752</v>
      </c>
      <c r="BJ120" s="32">
        <f t="shared" si="48"/>
        <v>127.48986269245238</v>
      </c>
      <c r="BK120" s="32">
        <v>75.411215530118</v>
      </c>
      <c r="BL120" s="32"/>
      <c r="BM120" s="32"/>
      <c r="BN120" s="32">
        <f t="shared" si="49"/>
        <v>703.61510606287709</v>
      </c>
      <c r="BO120" s="32">
        <f t="shared" si="50"/>
        <v>723.97107412391324</v>
      </c>
      <c r="BP120" s="32">
        <v>761.929610252977</v>
      </c>
      <c r="BQ120" s="32"/>
      <c r="BR120" s="32"/>
      <c r="BS120" s="32">
        <f t="shared" si="51"/>
        <v>49.278155383131789</v>
      </c>
      <c r="BT120" s="32">
        <f t="shared" si="52"/>
        <v>68.747245522717392</v>
      </c>
      <c r="BU120" s="32">
        <v>29.456498709255001</v>
      </c>
      <c r="BV120" s="32"/>
      <c r="BW120" s="32"/>
      <c r="BX120" s="32">
        <f t="shared" si="53"/>
        <v>331.6482473891852</v>
      </c>
      <c r="BY120" s="32">
        <f t="shared" si="54"/>
        <v>341.81368800708702</v>
      </c>
      <c r="BZ120" s="32">
        <v>364.099520603484</v>
      </c>
      <c r="CA120" s="32"/>
      <c r="CB120" s="32"/>
      <c r="CC120" s="32">
        <f t="shared" si="55"/>
        <v>1292.9080118292698</v>
      </c>
      <c r="CD120" s="32">
        <f t="shared" si="56"/>
        <v>1319.2240795914799</v>
      </c>
      <c r="CE120" s="32">
        <v>1033.0286206624701</v>
      </c>
      <c r="CF120" s="32"/>
      <c r="CG120" s="32"/>
      <c r="CH120" s="32">
        <f t="shared" si="57"/>
        <v>377.20422737295826</v>
      </c>
      <c r="CI120" s="32">
        <f t="shared" si="58"/>
        <v>378.04382886925509</v>
      </c>
      <c r="CJ120" s="32">
        <v>390.89522606197897</v>
      </c>
      <c r="CK120" s="32"/>
      <c r="CL120" s="32"/>
      <c r="CM120" s="32">
        <f t="shared" si="59"/>
        <v>1816.4000223249027</v>
      </c>
      <c r="CN120" s="32">
        <f t="shared" si="60"/>
        <v>1880.6860572534802</v>
      </c>
      <c r="CO120" s="32">
        <v>1859.4962188129668</v>
      </c>
      <c r="CP120" s="32"/>
      <c r="CQ120" s="32"/>
      <c r="CR120" s="32"/>
    </row>
    <row r="121" spans="51:96" ht="16" x14ac:dyDescent="0.5">
      <c r="AY121" s="30">
        <f t="shared" si="43"/>
        <v>1999</v>
      </c>
      <c r="AZ121" s="31" t="s">
        <v>187</v>
      </c>
      <c r="BA121" s="31">
        <f t="shared" si="44"/>
        <v>5710.4248070699387</v>
      </c>
      <c r="BB121" s="32">
        <v>5388.4196932303603</v>
      </c>
      <c r="BC121" s="32"/>
      <c r="BD121" s="32">
        <f t="shared" si="45"/>
        <v>757.92689408851288</v>
      </c>
      <c r="BE121" s="32">
        <f t="shared" si="46"/>
        <v>663.1162640456057</v>
      </c>
      <c r="BF121" s="32">
        <v>725.19896239152604</v>
      </c>
      <c r="BG121" s="32"/>
      <c r="BH121" s="32"/>
      <c r="BI121" s="32">
        <f t="shared" si="47"/>
        <v>116.38646771815152</v>
      </c>
      <c r="BJ121" s="32">
        <f t="shared" si="48"/>
        <v>126.14711743857534</v>
      </c>
      <c r="BK121" s="32">
        <v>74.616971583158602</v>
      </c>
      <c r="BL121" s="32"/>
      <c r="BM121" s="32"/>
      <c r="BN121" s="32">
        <f t="shared" si="49"/>
        <v>703.96171056286425</v>
      </c>
      <c r="BO121" s="32">
        <f t="shared" si="50"/>
        <v>724.32770608077396</v>
      </c>
      <c r="BP121" s="32">
        <v>762.30494078427398</v>
      </c>
      <c r="BQ121" s="32"/>
      <c r="BR121" s="32"/>
      <c r="BS121" s="32">
        <f t="shared" si="51"/>
        <v>47.93202718456881</v>
      </c>
      <c r="BT121" s="32">
        <f t="shared" si="52"/>
        <v>66.869281442037945</v>
      </c>
      <c r="BU121" s="32">
        <v>28.651837430131</v>
      </c>
      <c r="BV121" s="32"/>
      <c r="BW121" s="32"/>
      <c r="BX121" s="32">
        <f t="shared" si="53"/>
        <v>330.88254068253167</v>
      </c>
      <c r="BY121" s="32">
        <f t="shared" si="54"/>
        <v>341.02451141594446</v>
      </c>
      <c r="BZ121" s="32">
        <v>363.25889066797203</v>
      </c>
      <c r="CA121" s="32"/>
      <c r="CB121" s="32"/>
      <c r="CC121" s="32">
        <f t="shared" si="55"/>
        <v>1304.0548204411614</v>
      </c>
      <c r="CD121" s="32">
        <f t="shared" si="56"/>
        <v>1330.5977722261166</v>
      </c>
      <c r="CE121" s="32">
        <v>1041.9348786636399</v>
      </c>
      <c r="CF121" s="32"/>
      <c r="CG121" s="32"/>
      <c r="CH121" s="32">
        <f t="shared" si="57"/>
        <v>378.54615375089594</v>
      </c>
      <c r="CI121" s="32">
        <f t="shared" si="58"/>
        <v>379.38874217923939</v>
      </c>
      <c r="CJ121" s="32">
        <v>392.28585897857101</v>
      </c>
      <c r="CK121" s="32"/>
      <c r="CL121" s="32"/>
      <c r="CM121" s="32">
        <f t="shared" si="59"/>
        <v>1844.4966581773406</v>
      </c>
      <c r="CN121" s="32">
        <f t="shared" si="60"/>
        <v>1909.7770893245845</v>
      </c>
      <c r="CO121" s="32">
        <v>1888.259479926618</v>
      </c>
      <c r="CP121" s="32"/>
      <c r="CQ121" s="32"/>
      <c r="CR121" s="32"/>
    </row>
    <row r="122" spans="51:96" ht="16" x14ac:dyDescent="0.5">
      <c r="AY122" s="30">
        <f t="shared" si="43"/>
        <v>1999</v>
      </c>
      <c r="AZ122" s="31" t="s">
        <v>188</v>
      </c>
      <c r="BA122" s="31">
        <f t="shared" si="44"/>
        <v>5810.4457227738103</v>
      </c>
      <c r="BB122" s="32">
        <v>5482.8005300546902</v>
      </c>
      <c r="BC122" s="32"/>
      <c r="BD122" s="32">
        <f t="shared" si="45"/>
        <v>795.43539802904866</v>
      </c>
      <c r="BE122" s="32">
        <f t="shared" si="46"/>
        <v>695.93275228079335</v>
      </c>
      <c r="BF122" s="32">
        <v>761.08781704319699</v>
      </c>
      <c r="BG122" s="32"/>
      <c r="BH122" s="32"/>
      <c r="BI122" s="32">
        <f t="shared" si="47"/>
        <v>120.6468731507876</v>
      </c>
      <c r="BJ122" s="32">
        <f t="shared" si="48"/>
        <v>130.76481806119565</v>
      </c>
      <c r="BK122" s="32">
        <v>77.348376336068398</v>
      </c>
      <c r="BL122" s="32"/>
      <c r="BM122" s="32"/>
      <c r="BN122" s="32">
        <f t="shared" si="49"/>
        <v>710.70261823397163</v>
      </c>
      <c r="BO122" s="32">
        <f t="shared" si="50"/>
        <v>731.2636318805047</v>
      </c>
      <c r="BP122" s="32">
        <v>769.604524193359</v>
      </c>
      <c r="BQ122" s="32"/>
      <c r="BR122" s="32"/>
      <c r="BS122" s="32">
        <f t="shared" si="51"/>
        <v>46.098298829613022</v>
      </c>
      <c r="BT122" s="32">
        <f t="shared" si="52"/>
        <v>64.311073399143822</v>
      </c>
      <c r="BU122" s="32">
        <v>27.555708394843101</v>
      </c>
      <c r="BV122" s="32"/>
      <c r="BW122" s="32"/>
      <c r="BX122" s="32">
        <f t="shared" si="53"/>
        <v>348.2592619686551</v>
      </c>
      <c r="BY122" s="32">
        <f t="shared" si="54"/>
        <v>358.93385131156896</v>
      </c>
      <c r="BZ122" s="32">
        <v>382.335897526125</v>
      </c>
      <c r="CA122" s="32"/>
      <c r="CB122" s="32"/>
      <c r="CC122" s="32">
        <f t="shared" si="55"/>
        <v>1305.7146429598208</v>
      </c>
      <c r="CD122" s="32">
        <f t="shared" si="56"/>
        <v>1332.2913790523019</v>
      </c>
      <c r="CE122" s="32">
        <v>1043.26107059014</v>
      </c>
      <c r="CF122" s="32"/>
      <c r="CG122" s="32"/>
      <c r="CH122" s="32">
        <f t="shared" si="57"/>
        <v>390.12894960589108</v>
      </c>
      <c r="CI122" s="32">
        <f t="shared" si="58"/>
        <v>390.99731964542929</v>
      </c>
      <c r="CJ122" s="32">
        <v>404.28906380928299</v>
      </c>
      <c r="CK122" s="32"/>
      <c r="CL122" s="32"/>
      <c r="CM122" s="32">
        <f t="shared" si="59"/>
        <v>1878.3707123780907</v>
      </c>
      <c r="CN122" s="32">
        <f t="shared" si="60"/>
        <v>1944.8500141511645</v>
      </c>
      <c r="CO122" s="32">
        <v>1922.937235337311</v>
      </c>
      <c r="CP122" s="32"/>
      <c r="CQ122" s="32"/>
      <c r="CR122" s="32"/>
    </row>
    <row r="123" spans="51:96" ht="16" x14ac:dyDescent="0.5">
      <c r="AY123" s="30">
        <f t="shared" si="43"/>
        <v>1999</v>
      </c>
      <c r="AZ123" s="31" t="s">
        <v>189</v>
      </c>
      <c r="BA123" s="31">
        <f t="shared" si="44"/>
        <v>5836.3715570599243</v>
      </c>
      <c r="BB123" s="32">
        <v>5507.2644326101999</v>
      </c>
      <c r="BC123" s="32"/>
      <c r="BD123" s="32">
        <f t="shared" si="45"/>
        <v>839.26991076995262</v>
      </c>
      <c r="BE123" s="32">
        <f t="shared" si="46"/>
        <v>734.28391589791818</v>
      </c>
      <c r="BF123" s="32">
        <v>803.02951802330404</v>
      </c>
      <c r="BG123" s="32"/>
      <c r="BH123" s="32"/>
      <c r="BI123" s="32">
        <f t="shared" si="47"/>
        <v>120.75675228950118</v>
      </c>
      <c r="BJ123" s="32">
        <f t="shared" si="48"/>
        <v>130.88391211815181</v>
      </c>
      <c r="BK123" s="32">
        <v>77.418821369169905</v>
      </c>
      <c r="BL123" s="32"/>
      <c r="BM123" s="32"/>
      <c r="BN123" s="32">
        <f t="shared" si="49"/>
        <v>723.77603048053129</v>
      </c>
      <c r="BO123" s="32">
        <f t="shared" si="50"/>
        <v>744.7152650604221</v>
      </c>
      <c r="BP123" s="32">
        <v>783.76144011495603</v>
      </c>
      <c r="BQ123" s="32"/>
      <c r="BR123" s="32"/>
      <c r="BS123" s="32">
        <f t="shared" si="51"/>
        <v>43.715975347981306</v>
      </c>
      <c r="BT123" s="32">
        <f t="shared" si="52"/>
        <v>60.987528188635956</v>
      </c>
      <c r="BU123" s="32">
        <v>26.1316512641305</v>
      </c>
      <c r="BV123" s="32"/>
      <c r="BW123" s="32"/>
      <c r="BX123" s="32">
        <f t="shared" si="53"/>
        <v>362.63800760530216</v>
      </c>
      <c r="BY123" s="32">
        <f t="shared" si="54"/>
        <v>373.75332379082687</v>
      </c>
      <c r="BZ123" s="32">
        <v>398.12158140775603</v>
      </c>
      <c r="CA123" s="32"/>
      <c r="CB123" s="32"/>
      <c r="CC123" s="32">
        <f t="shared" si="55"/>
        <v>1316.6496855851587</v>
      </c>
      <c r="CD123" s="32">
        <f t="shared" si="56"/>
        <v>1343.4489953797734</v>
      </c>
      <c r="CE123" s="32">
        <v>1051.9981283674799</v>
      </c>
      <c r="CF123" s="32"/>
      <c r="CG123" s="32"/>
      <c r="CH123" s="32">
        <f t="shared" si="57"/>
        <v>391.28971541411846</v>
      </c>
      <c r="CI123" s="32">
        <f t="shared" si="58"/>
        <v>392.16066914874466</v>
      </c>
      <c r="CJ123" s="32">
        <v>405.49196075498298</v>
      </c>
      <c r="CK123" s="32"/>
      <c r="CL123" s="32"/>
      <c r="CM123" s="32">
        <f t="shared" si="59"/>
        <v>1891.9585193201917</v>
      </c>
      <c r="CN123" s="32">
        <f t="shared" si="60"/>
        <v>1958.9187207964953</v>
      </c>
      <c r="CO123" s="32">
        <v>1936.847428752998</v>
      </c>
      <c r="CP123" s="32"/>
      <c r="CQ123" s="32"/>
      <c r="CR123" s="32"/>
    </row>
    <row r="124" spans="51:96" ht="16" x14ac:dyDescent="0.5">
      <c r="AY124" s="30">
        <f t="shared" si="43"/>
        <v>2000</v>
      </c>
      <c r="AZ124" s="31" t="s">
        <v>178</v>
      </c>
      <c r="BA124" s="31">
        <f t="shared" si="44"/>
        <v>5824.9586367769152</v>
      </c>
      <c r="BB124" s="32">
        <v>5496.4950754278598</v>
      </c>
      <c r="BC124" s="32"/>
      <c r="BD124" s="32">
        <f t="shared" si="45"/>
        <v>849.72318822366196</v>
      </c>
      <c r="BE124" s="32">
        <f t="shared" si="46"/>
        <v>743.42957143039791</v>
      </c>
      <c r="BF124" s="32">
        <v>813.03141401373102</v>
      </c>
      <c r="BG124" s="32"/>
      <c r="BH124" s="32"/>
      <c r="BI124" s="32">
        <f t="shared" si="47"/>
        <v>124.14155779310578</v>
      </c>
      <c r="BJ124" s="32">
        <f t="shared" si="48"/>
        <v>134.55258138650657</v>
      </c>
      <c r="BK124" s="32">
        <v>79.588866916807007</v>
      </c>
      <c r="BL124" s="32"/>
      <c r="BM124" s="32"/>
      <c r="BN124" s="32">
        <f t="shared" si="49"/>
        <v>722.255888760998</v>
      </c>
      <c r="BO124" s="32">
        <f t="shared" si="50"/>
        <v>743.15114481338935</v>
      </c>
      <c r="BP124" s="32">
        <v>782.11531146036498</v>
      </c>
      <c r="BQ124" s="32"/>
      <c r="BR124" s="32"/>
      <c r="BS124" s="32">
        <f t="shared" si="51"/>
        <v>44.960900687203733</v>
      </c>
      <c r="BT124" s="32">
        <f t="shared" si="52"/>
        <v>62.72430561643457</v>
      </c>
      <c r="BU124" s="32">
        <v>26.875817545575298</v>
      </c>
      <c r="BV124" s="32"/>
      <c r="BW124" s="32"/>
      <c r="BX124" s="32">
        <f t="shared" si="53"/>
        <v>371.6808296893667</v>
      </c>
      <c r="BY124" s="32">
        <f t="shared" si="54"/>
        <v>383.07331987366109</v>
      </c>
      <c r="BZ124" s="32">
        <v>408.049229787115</v>
      </c>
      <c r="CA124" s="32"/>
      <c r="CB124" s="32"/>
      <c r="CC124" s="32">
        <f t="shared" si="55"/>
        <v>1309.8745442559095</v>
      </c>
      <c r="CD124" s="32">
        <f t="shared" si="56"/>
        <v>1336.5359516810688</v>
      </c>
      <c r="CE124" s="32">
        <v>1046.58481602189</v>
      </c>
      <c r="CF124" s="32"/>
      <c r="CG124" s="32"/>
      <c r="CH124" s="32">
        <f t="shared" si="57"/>
        <v>403.52254738436704</v>
      </c>
      <c r="CI124" s="32">
        <f t="shared" si="58"/>
        <v>404.42072961560291</v>
      </c>
      <c r="CJ124" s="32">
        <v>418.16879540153798</v>
      </c>
      <c r="CK124" s="32"/>
      <c r="CL124" s="32"/>
      <c r="CM124" s="32">
        <f t="shared" si="59"/>
        <v>1888.0539133344803</v>
      </c>
      <c r="CN124" s="32">
        <f t="shared" si="60"/>
        <v>1954.8759229842615</v>
      </c>
      <c r="CO124" s="32">
        <v>1932.850181463223</v>
      </c>
      <c r="CP124" s="32"/>
      <c r="CQ124" s="32"/>
      <c r="CR124" s="32"/>
    </row>
    <row r="125" spans="51:96" ht="16" x14ac:dyDescent="0.5">
      <c r="AY125" s="30">
        <f t="shared" si="43"/>
        <v>2000</v>
      </c>
      <c r="AZ125" s="31" t="s">
        <v>179</v>
      </c>
      <c r="BA125" s="31">
        <f t="shared" si="44"/>
        <v>5793.6890687120094</v>
      </c>
      <c r="BB125" s="32">
        <v>5466.9887668689698</v>
      </c>
      <c r="BC125" s="32"/>
      <c r="BD125" s="32">
        <f t="shared" si="45"/>
        <v>851.31503988964084</v>
      </c>
      <c r="BE125" s="32">
        <f t="shared" si="46"/>
        <v>744.82229510584978</v>
      </c>
      <c r="BF125" s="32">
        <v>814.55452816293598</v>
      </c>
      <c r="BG125" s="32"/>
      <c r="BH125" s="32"/>
      <c r="BI125" s="32">
        <f t="shared" si="47"/>
        <v>123.76783644045378</v>
      </c>
      <c r="BJ125" s="32">
        <f t="shared" si="48"/>
        <v>134.14751821819681</v>
      </c>
      <c r="BK125" s="32">
        <v>79.349268997069601</v>
      </c>
      <c r="BL125" s="32"/>
      <c r="BM125" s="32"/>
      <c r="BN125" s="32">
        <f t="shared" si="49"/>
        <v>728.72761416935134</v>
      </c>
      <c r="BO125" s="32">
        <f t="shared" si="50"/>
        <v>749.81010076096379</v>
      </c>
      <c r="BP125" s="32">
        <v>789.12340320763099</v>
      </c>
      <c r="BQ125" s="32"/>
      <c r="BR125" s="32"/>
      <c r="BS125" s="32">
        <f t="shared" si="51"/>
        <v>48.27411761039599</v>
      </c>
      <c r="BT125" s="32">
        <f t="shared" si="52"/>
        <v>67.346526872847278</v>
      </c>
      <c r="BU125" s="32">
        <v>28.856325323569401</v>
      </c>
      <c r="BV125" s="32"/>
      <c r="BW125" s="32"/>
      <c r="BX125" s="32">
        <f t="shared" si="53"/>
        <v>353.03270133214812</v>
      </c>
      <c r="BY125" s="32">
        <f t="shared" si="54"/>
        <v>363.85360266306361</v>
      </c>
      <c r="BZ125" s="32">
        <v>387.57641062263502</v>
      </c>
      <c r="CA125" s="32"/>
      <c r="CB125" s="32"/>
      <c r="CC125" s="32">
        <f t="shared" si="55"/>
        <v>1314.0883103162685</v>
      </c>
      <c r="CD125" s="32">
        <f t="shared" si="56"/>
        <v>1340.835485446604</v>
      </c>
      <c r="CE125" s="32">
        <v>1049.9515991969499</v>
      </c>
      <c r="CF125" s="32"/>
      <c r="CG125" s="32"/>
      <c r="CH125" s="32">
        <f t="shared" si="57"/>
        <v>412.2383289778021</v>
      </c>
      <c r="CI125" s="32">
        <f t="shared" si="58"/>
        <v>413.15591126538993</v>
      </c>
      <c r="CJ125" s="32">
        <v>427.20092486625902</v>
      </c>
      <c r="CK125" s="32"/>
      <c r="CL125" s="32"/>
      <c r="CM125" s="32">
        <f t="shared" si="59"/>
        <v>1875.3868868126685</v>
      </c>
      <c r="CN125" s="32">
        <f t="shared" si="60"/>
        <v>1941.7605850225611</v>
      </c>
      <c r="CO125" s="32">
        <v>1919.8826150508621</v>
      </c>
      <c r="CP125" s="32"/>
      <c r="CQ125" s="32"/>
      <c r="CR125" s="32"/>
    </row>
    <row r="126" spans="51:96" ht="16" x14ac:dyDescent="0.5">
      <c r="AY126" s="30">
        <f t="shared" si="43"/>
        <v>2000</v>
      </c>
      <c r="AZ126" s="31" t="s">
        <v>180</v>
      </c>
      <c r="BA126" s="31">
        <f t="shared" si="44"/>
        <v>5756.7843047437109</v>
      </c>
      <c r="BB126" s="32">
        <v>5432.1650254382803</v>
      </c>
      <c r="BC126" s="32"/>
      <c r="BD126" s="32">
        <f t="shared" si="45"/>
        <v>843.428130171107</v>
      </c>
      <c r="BE126" s="32">
        <f t="shared" si="46"/>
        <v>737.92197510373558</v>
      </c>
      <c r="BF126" s="32">
        <v>807.00818195333898</v>
      </c>
      <c r="BG126" s="32"/>
      <c r="BH126" s="32"/>
      <c r="BI126" s="32">
        <f t="shared" si="47"/>
        <v>118.48467850730286</v>
      </c>
      <c r="BJ126" s="32">
        <f t="shared" si="48"/>
        <v>128.42129284761802</v>
      </c>
      <c r="BK126" s="32">
        <v>75.962163493344605</v>
      </c>
      <c r="BL126" s="32"/>
      <c r="BM126" s="32"/>
      <c r="BN126" s="32">
        <f t="shared" si="49"/>
        <v>722.99385021444834</v>
      </c>
      <c r="BO126" s="32">
        <f t="shared" si="50"/>
        <v>743.91045589342843</v>
      </c>
      <c r="BP126" s="32">
        <v>782.91443398880995</v>
      </c>
      <c r="BQ126" s="32"/>
      <c r="BR126" s="32"/>
      <c r="BS126" s="32">
        <f t="shared" si="51"/>
        <v>49.051479210800871</v>
      </c>
      <c r="BT126" s="32">
        <f t="shared" si="52"/>
        <v>68.431012856290991</v>
      </c>
      <c r="BU126" s="32">
        <v>29.321000813163501</v>
      </c>
      <c r="BV126" s="32"/>
      <c r="BW126" s="32"/>
      <c r="BX126" s="32">
        <f t="shared" si="53"/>
        <v>359.87037295075709</v>
      </c>
      <c r="BY126" s="32">
        <f t="shared" si="54"/>
        <v>370.90085761386518</v>
      </c>
      <c r="BZ126" s="32">
        <v>395.08313793984001</v>
      </c>
      <c r="CA126" s="32"/>
      <c r="CB126" s="32"/>
      <c r="CC126" s="32">
        <f t="shared" si="55"/>
        <v>1291.1371947872065</v>
      </c>
      <c r="CD126" s="32">
        <f t="shared" si="56"/>
        <v>1317.4172190406389</v>
      </c>
      <c r="CE126" s="32">
        <v>1031.61374453078</v>
      </c>
      <c r="CF126" s="32"/>
      <c r="CG126" s="32"/>
      <c r="CH126" s="32">
        <f t="shared" si="57"/>
        <v>431.31461990144606</v>
      </c>
      <c r="CI126" s="32">
        <f t="shared" si="58"/>
        <v>432.27466322536645</v>
      </c>
      <c r="CJ126" s="32">
        <v>446.96960854447502</v>
      </c>
      <c r="CK126" s="32"/>
      <c r="CL126" s="32"/>
      <c r="CM126" s="32">
        <f t="shared" si="59"/>
        <v>1854.1252249458432</v>
      </c>
      <c r="CN126" s="32">
        <f t="shared" si="60"/>
        <v>1919.7464303564566</v>
      </c>
      <c r="CO126" s="32">
        <v>1898.1164956051921</v>
      </c>
      <c r="CP126" s="32"/>
      <c r="CQ126" s="32"/>
      <c r="CR126" s="32"/>
    </row>
    <row r="127" spans="51:96" ht="16" x14ac:dyDescent="0.5">
      <c r="AY127" s="30">
        <f t="shared" si="43"/>
        <v>2000</v>
      </c>
      <c r="AZ127" s="31" t="s">
        <v>181</v>
      </c>
      <c r="BA127" s="31">
        <f t="shared" si="44"/>
        <v>5760.4835288977565</v>
      </c>
      <c r="BB127" s="32">
        <v>5435.6556540613301</v>
      </c>
      <c r="BC127" s="32"/>
      <c r="BD127" s="32">
        <f t="shared" si="45"/>
        <v>820.50229289603601</v>
      </c>
      <c r="BE127" s="32">
        <f t="shared" si="46"/>
        <v>717.86397784498263</v>
      </c>
      <c r="BF127" s="32">
        <v>785.07230194497401</v>
      </c>
      <c r="BG127" s="32"/>
      <c r="BH127" s="32"/>
      <c r="BI127" s="32">
        <f t="shared" si="47"/>
        <v>117.69598708138595</v>
      </c>
      <c r="BJ127" s="32">
        <f t="shared" si="48"/>
        <v>127.56645850236687</v>
      </c>
      <c r="BK127" s="32">
        <v>75.456522529499594</v>
      </c>
      <c r="BL127" s="32"/>
      <c r="BM127" s="32"/>
      <c r="BN127" s="32">
        <f t="shared" si="49"/>
        <v>718.47822097918277</v>
      </c>
      <c r="BO127" s="32">
        <f t="shared" si="50"/>
        <v>739.26418704611297</v>
      </c>
      <c r="BP127" s="32">
        <v>778.02455656345899</v>
      </c>
      <c r="BQ127" s="32"/>
      <c r="BR127" s="32"/>
      <c r="BS127" s="32">
        <f t="shared" si="51"/>
        <v>46.633677036926322</v>
      </c>
      <c r="BT127" s="32">
        <f t="shared" si="52"/>
        <v>65.057971832730047</v>
      </c>
      <c r="BU127" s="32">
        <v>27.875735947621301</v>
      </c>
      <c r="BV127" s="32"/>
      <c r="BW127" s="32"/>
      <c r="BX127" s="32">
        <f t="shared" si="53"/>
        <v>356.77315465528318</v>
      </c>
      <c r="BY127" s="32">
        <f t="shared" si="54"/>
        <v>367.7087056381709</v>
      </c>
      <c r="BZ127" s="32">
        <v>391.68286157636197</v>
      </c>
      <c r="CA127" s="32"/>
      <c r="CB127" s="32"/>
      <c r="CC127" s="32">
        <f t="shared" si="55"/>
        <v>1278.7140710227486</v>
      </c>
      <c r="CD127" s="32">
        <f t="shared" si="56"/>
        <v>1304.7412329195301</v>
      </c>
      <c r="CE127" s="32">
        <v>1021.68771554086</v>
      </c>
      <c r="CF127" s="32"/>
      <c r="CG127" s="32"/>
      <c r="CH127" s="32">
        <f t="shared" si="57"/>
        <v>428.48202577825731</v>
      </c>
      <c r="CI127" s="32">
        <f t="shared" si="58"/>
        <v>429.43576416153383</v>
      </c>
      <c r="CJ127" s="32">
        <v>444.034202629655</v>
      </c>
      <c r="CK127" s="32"/>
      <c r="CL127" s="32"/>
      <c r="CM127" s="32">
        <f t="shared" si="59"/>
        <v>1864.1031208965424</v>
      </c>
      <c r="CN127" s="32">
        <f t="shared" si="60"/>
        <v>1930.077464029968</v>
      </c>
      <c r="CO127" s="32">
        <v>1908.331128705827</v>
      </c>
      <c r="CP127" s="32"/>
      <c r="CQ127" s="32"/>
      <c r="CR127" s="32"/>
    </row>
    <row r="128" spans="51:96" ht="16" x14ac:dyDescent="0.5">
      <c r="AY128" s="30">
        <f t="shared" si="43"/>
        <v>2000</v>
      </c>
      <c r="AZ128" s="31" t="s">
        <v>182</v>
      </c>
      <c r="BA128" s="31">
        <f t="shared" si="44"/>
        <v>5696.346058527286</v>
      </c>
      <c r="BB128" s="32">
        <v>5375.1348311638203</v>
      </c>
      <c r="BC128" s="32"/>
      <c r="BD128" s="32">
        <f t="shared" si="45"/>
        <v>785.9270157005642</v>
      </c>
      <c r="BE128" s="32">
        <f t="shared" si="46"/>
        <v>687.61379300390354</v>
      </c>
      <c r="BF128" s="32">
        <v>751.990014798125</v>
      </c>
      <c r="BG128" s="32"/>
      <c r="BH128" s="32"/>
      <c r="BI128" s="32">
        <f t="shared" si="47"/>
        <v>124.88849145726519</v>
      </c>
      <c r="BJ128" s="32">
        <f t="shared" si="48"/>
        <v>135.36215599168938</v>
      </c>
      <c r="BK128" s="32">
        <v>80.067736402974901</v>
      </c>
      <c r="BL128" s="32"/>
      <c r="BM128" s="32"/>
      <c r="BN128" s="32">
        <f t="shared" si="49"/>
        <v>720.57114876782725</v>
      </c>
      <c r="BO128" s="32">
        <f t="shared" si="50"/>
        <v>741.41766437505669</v>
      </c>
      <c r="BP128" s="32">
        <v>780.29094288823899</v>
      </c>
      <c r="BQ128" s="32"/>
      <c r="BR128" s="32"/>
      <c r="BS128" s="32">
        <f t="shared" si="51"/>
        <v>44.226621203918711</v>
      </c>
      <c r="BT128" s="32">
        <f t="shared" si="52"/>
        <v>61.699922874685896</v>
      </c>
      <c r="BU128" s="32">
        <v>26.436894812298199</v>
      </c>
      <c r="BV128" s="32"/>
      <c r="BW128" s="32"/>
      <c r="BX128" s="32">
        <f t="shared" si="53"/>
        <v>363.40977406357308</v>
      </c>
      <c r="BY128" s="32">
        <f t="shared" si="54"/>
        <v>374.54874587268159</v>
      </c>
      <c r="BZ128" s="32">
        <v>398.96886403230297</v>
      </c>
      <c r="CA128" s="32"/>
      <c r="CB128" s="32"/>
      <c r="CC128" s="32">
        <f t="shared" si="55"/>
        <v>1298.71291175493</v>
      </c>
      <c r="CD128" s="32">
        <f t="shared" si="56"/>
        <v>1325.1471334294056</v>
      </c>
      <c r="CE128" s="32">
        <v>1037.6667137893</v>
      </c>
      <c r="CF128" s="32"/>
      <c r="CG128" s="32"/>
      <c r="CH128" s="32">
        <f t="shared" si="57"/>
        <v>418.68846799416605</v>
      </c>
      <c r="CI128" s="32">
        <f t="shared" si="58"/>
        <v>419.62040734876558</v>
      </c>
      <c r="CJ128" s="32">
        <v>433.88517802665598</v>
      </c>
      <c r="CK128" s="32"/>
      <c r="CL128" s="32"/>
      <c r="CM128" s="32">
        <f t="shared" si="59"/>
        <v>1881.7037071859595</v>
      </c>
      <c r="CN128" s="32">
        <f t="shared" si="60"/>
        <v>1948.3009703210689</v>
      </c>
      <c r="CO128" s="32">
        <v>1926.3493093113152</v>
      </c>
      <c r="CP128" s="32"/>
      <c r="CQ128" s="32"/>
      <c r="CR128" s="32"/>
    </row>
    <row r="129" spans="51:96" ht="16" x14ac:dyDescent="0.5">
      <c r="AY129" s="30">
        <f t="shared" si="43"/>
        <v>2000</v>
      </c>
      <c r="AZ129" s="31" t="s">
        <v>183</v>
      </c>
      <c r="BA129" s="31">
        <f t="shared" si="44"/>
        <v>5643.9416351137634</v>
      </c>
      <c r="BB129" s="32">
        <v>5325.68544050129</v>
      </c>
      <c r="BC129" s="32"/>
      <c r="BD129" s="32">
        <f t="shared" si="45"/>
        <v>746.22059974017532</v>
      </c>
      <c r="BE129" s="32">
        <f t="shared" si="46"/>
        <v>652.87433407236847</v>
      </c>
      <c r="BF129" s="32">
        <v>713.99815584794305</v>
      </c>
      <c r="BG129" s="32"/>
      <c r="BH129" s="32"/>
      <c r="BI129" s="32">
        <f t="shared" si="47"/>
        <v>125.04758550282169</v>
      </c>
      <c r="BJ129" s="32">
        <f t="shared" si="48"/>
        <v>135.53459232077529</v>
      </c>
      <c r="BK129" s="32">
        <v>80.169733792440198</v>
      </c>
      <c r="BL129" s="32"/>
      <c r="BM129" s="32"/>
      <c r="BN129" s="32">
        <f t="shared" si="49"/>
        <v>715.16002184360195</v>
      </c>
      <c r="BO129" s="32">
        <f t="shared" si="50"/>
        <v>735.84999060313771</v>
      </c>
      <c r="BP129" s="32">
        <v>774.43135034555701</v>
      </c>
      <c r="BQ129" s="32"/>
      <c r="BR129" s="32"/>
      <c r="BS129" s="32">
        <f t="shared" si="51"/>
        <v>48.715487672339556</v>
      </c>
      <c r="BT129" s="32">
        <f t="shared" si="52"/>
        <v>67.962275895490251</v>
      </c>
      <c r="BU129" s="32">
        <v>29.1201585892195</v>
      </c>
      <c r="BV129" s="32"/>
      <c r="BW129" s="32"/>
      <c r="BX129" s="32">
        <f t="shared" si="53"/>
        <v>358.11096097192114</v>
      </c>
      <c r="BY129" s="32">
        <f t="shared" si="54"/>
        <v>369.08751742001806</v>
      </c>
      <c r="BZ129" s="32">
        <v>393.15157019274301</v>
      </c>
      <c r="CA129" s="32"/>
      <c r="CB129" s="32"/>
      <c r="CC129" s="32">
        <f t="shared" si="55"/>
        <v>1315.9068202302253</v>
      </c>
      <c r="CD129" s="32">
        <f t="shared" si="56"/>
        <v>1342.6910096180982</v>
      </c>
      <c r="CE129" s="32">
        <v>1051.4045817532401</v>
      </c>
      <c r="CF129" s="32"/>
      <c r="CG129" s="32"/>
      <c r="CH129" s="32">
        <f t="shared" si="57"/>
        <v>391.65305256312132</v>
      </c>
      <c r="CI129" s="32">
        <f t="shared" si="58"/>
        <v>392.52481503315352</v>
      </c>
      <c r="CJ129" s="32">
        <v>405.868485583417</v>
      </c>
      <c r="CK129" s="32"/>
      <c r="CL129" s="32"/>
      <c r="CM129" s="32">
        <f t="shared" si="59"/>
        <v>1882.3303256835279</v>
      </c>
      <c r="CN129" s="32">
        <f t="shared" si="60"/>
        <v>1948.9497661023447</v>
      </c>
      <c r="CO129" s="32">
        <v>1926.9907950592481</v>
      </c>
      <c r="CP129" s="32"/>
      <c r="CQ129" s="32"/>
      <c r="CR129" s="32"/>
    </row>
    <row r="130" spans="51:96" ht="16" x14ac:dyDescent="0.5">
      <c r="AY130" s="30">
        <f t="shared" si="43"/>
        <v>2000</v>
      </c>
      <c r="AZ130" s="34" t="s">
        <v>184</v>
      </c>
      <c r="BA130" s="31">
        <f t="shared" si="44"/>
        <v>5619.8599057774691</v>
      </c>
      <c r="BB130" s="32">
        <v>5302.96165567147</v>
      </c>
      <c r="BC130" s="32"/>
      <c r="BD130" s="32">
        <f t="shared" si="45"/>
        <v>738.38627001501573</v>
      </c>
      <c r="BE130" s="32">
        <f t="shared" si="46"/>
        <v>646.02001672439144</v>
      </c>
      <c r="BF130" s="32">
        <v>706.50211918262403</v>
      </c>
      <c r="BG130" s="32"/>
      <c r="BH130" s="32"/>
      <c r="BI130" s="32">
        <f t="shared" si="47"/>
        <v>121.87595088581431</v>
      </c>
      <c r="BJ130" s="32">
        <f t="shared" si="48"/>
        <v>132.09697132970982</v>
      </c>
      <c r="BK130" s="32">
        <v>78.1363550437827</v>
      </c>
      <c r="BL130" s="32"/>
      <c r="BM130" s="32"/>
      <c r="BN130" s="32">
        <f t="shared" si="49"/>
        <v>705.24593661399308</v>
      </c>
      <c r="BO130" s="32">
        <f t="shared" si="50"/>
        <v>725.6490854906848</v>
      </c>
      <c r="BP130" s="32">
        <v>763.695601453981</v>
      </c>
      <c r="BQ130" s="32"/>
      <c r="BR130" s="32"/>
      <c r="BS130" s="32">
        <f t="shared" si="51"/>
        <v>51.102502946596744</v>
      </c>
      <c r="BT130" s="32">
        <f t="shared" si="52"/>
        <v>71.292366558380778</v>
      </c>
      <c r="BU130" s="32">
        <v>30.547020284801501</v>
      </c>
      <c r="BV130" s="32"/>
      <c r="BW130" s="32"/>
      <c r="BX130" s="32">
        <f t="shared" si="53"/>
        <v>351.90836887522676</v>
      </c>
      <c r="BY130" s="32">
        <f t="shared" si="54"/>
        <v>362.69480798625841</v>
      </c>
      <c r="BZ130" s="32">
        <v>386.34206395629002</v>
      </c>
      <c r="CA130" s="32"/>
      <c r="CB130" s="32"/>
      <c r="CC130" s="32">
        <f t="shared" si="55"/>
        <v>1301.2338105747958</v>
      </c>
      <c r="CD130" s="32">
        <f t="shared" si="56"/>
        <v>1327.7193430490793</v>
      </c>
      <c r="CE130" s="32">
        <v>1039.68090242986</v>
      </c>
      <c r="CF130" s="32"/>
      <c r="CG130" s="32"/>
      <c r="CH130" s="32">
        <f t="shared" si="57"/>
        <v>392.51936115421586</v>
      </c>
      <c r="CI130" s="32">
        <f t="shared" si="58"/>
        <v>393.39305190059423</v>
      </c>
      <c r="CJ130" s="32">
        <v>406.76623769747403</v>
      </c>
      <c r="CK130" s="32"/>
      <c r="CL130" s="32"/>
      <c r="CM130" s="32">
        <f t="shared" si="59"/>
        <v>1869.6553984215011</v>
      </c>
      <c r="CN130" s="32">
        <f t="shared" si="60"/>
        <v>1935.8262477774085</v>
      </c>
      <c r="CO130" s="32">
        <v>1914.0151404524499</v>
      </c>
      <c r="CP130" s="32"/>
      <c r="CQ130" s="32"/>
      <c r="CR130" s="32"/>
    </row>
    <row r="131" spans="51:96" ht="16" x14ac:dyDescent="0.5">
      <c r="AY131" s="30">
        <f t="shared" si="43"/>
        <v>2000</v>
      </c>
      <c r="AZ131" s="31" t="s">
        <v>185</v>
      </c>
      <c r="BA131" s="31">
        <f t="shared" si="44"/>
        <v>5630.1664088463076</v>
      </c>
      <c r="BB131" s="32">
        <v>5312.6869853939997</v>
      </c>
      <c r="BC131" s="32"/>
      <c r="BD131" s="32">
        <f t="shared" si="45"/>
        <v>747.52643557305305</v>
      </c>
      <c r="BE131" s="32">
        <f t="shared" si="46"/>
        <v>654.01682022203352</v>
      </c>
      <c r="BF131" s="32">
        <v>715.24760457240802</v>
      </c>
      <c r="BG131" s="32"/>
      <c r="BH131" s="32"/>
      <c r="BI131" s="32">
        <f t="shared" si="47"/>
        <v>122.66365895408784</v>
      </c>
      <c r="BJ131" s="32">
        <f t="shared" si="48"/>
        <v>132.95073984888549</v>
      </c>
      <c r="BK131" s="32">
        <v>78.641365563463793</v>
      </c>
      <c r="BL131" s="32"/>
      <c r="BM131" s="32"/>
      <c r="BN131" s="32">
        <f t="shared" si="49"/>
        <v>692.17964806215195</v>
      </c>
      <c r="BO131" s="32">
        <f t="shared" si="50"/>
        <v>712.20478209785233</v>
      </c>
      <c r="BP131" s="32">
        <v>749.54639962762406</v>
      </c>
      <c r="BQ131" s="32"/>
      <c r="BR131" s="32"/>
      <c r="BS131" s="32">
        <f t="shared" si="51"/>
        <v>47.55336511397234</v>
      </c>
      <c r="BT131" s="32">
        <f t="shared" si="52"/>
        <v>66.341015435832134</v>
      </c>
      <c r="BU131" s="32">
        <v>28.425488478814799</v>
      </c>
      <c r="BV131" s="32"/>
      <c r="BW131" s="32"/>
      <c r="BX131" s="32">
        <f t="shared" si="53"/>
        <v>353.87318472163264</v>
      </c>
      <c r="BY131" s="32">
        <f t="shared" si="54"/>
        <v>364.71984793747708</v>
      </c>
      <c r="BZ131" s="32">
        <v>388.49913402490102</v>
      </c>
      <c r="CA131" s="32"/>
      <c r="CB131" s="32"/>
      <c r="CC131" s="32">
        <f t="shared" si="55"/>
        <v>1284.4015019791836</v>
      </c>
      <c r="CD131" s="32">
        <f t="shared" si="56"/>
        <v>1310.5444268050162</v>
      </c>
      <c r="CE131" s="32">
        <v>1026.2319514047299</v>
      </c>
      <c r="CF131" s="32"/>
      <c r="CG131" s="32"/>
      <c r="CH131" s="32">
        <f t="shared" si="57"/>
        <v>401.23580749258906</v>
      </c>
      <c r="CI131" s="32">
        <f t="shared" si="58"/>
        <v>402.12889977494456</v>
      </c>
      <c r="CJ131" s="32">
        <v>415.79905603470502</v>
      </c>
      <c r="CK131" s="32"/>
      <c r="CL131" s="32"/>
      <c r="CM131" s="32">
        <f t="shared" si="59"/>
        <v>1856.5225070089944</v>
      </c>
      <c r="CN131" s="32">
        <f t="shared" si="60"/>
        <v>1922.228557033432</v>
      </c>
      <c r="CO131" s="32">
        <v>1900.5706559647319</v>
      </c>
      <c r="CP131" s="32"/>
      <c r="CQ131" s="32"/>
      <c r="CR131" s="32"/>
    </row>
    <row r="132" spans="51:96" ht="16" x14ac:dyDescent="0.5">
      <c r="AY132" s="30">
        <f t="shared" ref="AY132:AY195" si="61">++AY144-1</f>
        <v>2000</v>
      </c>
      <c r="AZ132" s="31" t="s">
        <v>186</v>
      </c>
      <c r="BA132" s="31">
        <f t="shared" ref="BA132:BA195" si="62">+BB132/1000*$BC$244/$BB$244</f>
        <v>5694.9333217741005</v>
      </c>
      <c r="BB132" s="32">
        <v>5373.8017572158396</v>
      </c>
      <c r="BC132" s="32"/>
      <c r="BD132" s="32">
        <f t="shared" ref="BD132:BD195" si="63">+BF132*$BG$242/$BF$242</f>
        <v>760.78127111405865</v>
      </c>
      <c r="BE132" s="32">
        <f t="shared" ref="BE132:BE195" si="64">+BF132*$BE$243/$BG$243</f>
        <v>665.61358119336808</v>
      </c>
      <c r="BF132" s="32">
        <v>727.93008497517496</v>
      </c>
      <c r="BG132" s="32"/>
      <c r="BH132" s="32"/>
      <c r="BI132" s="32">
        <f t="shared" ref="BI132:BI195" si="65">+BK132*$BL$242/$BK$242</f>
        <v>128.56379106347163</v>
      </c>
      <c r="BJ132" s="32">
        <f t="shared" ref="BJ132:BJ195" si="66">+BK132*$BJ$242/$BK$242</f>
        <v>139.34568139748504</v>
      </c>
      <c r="BK132" s="32">
        <v>82.424021731094101</v>
      </c>
      <c r="BL132" s="32"/>
      <c r="BM132" s="32"/>
      <c r="BN132" s="32">
        <f t="shared" ref="BN132:BN195" si="67">+BP132*$BQ$242/$BP$242</f>
        <v>694.99618882409652</v>
      </c>
      <c r="BO132" s="32">
        <f t="shared" ref="BO132:BO195" si="68">+BP132*$BO$242/$BP$242</f>
        <v>715.10280691734295</v>
      </c>
      <c r="BP132" s="32">
        <v>752.59637082141796</v>
      </c>
      <c r="BQ132" s="32"/>
      <c r="BR132" s="32"/>
      <c r="BS132" s="32">
        <f t="shared" ref="BS132:BS195" si="69">+BU132*$BV$242/$BU$242</f>
        <v>44.362334329772928</v>
      </c>
      <c r="BT132" s="32">
        <f t="shared" ref="BT132:BT195" si="70">+BU132*$BT$242/$BU$242</f>
        <v>61.889254303819492</v>
      </c>
      <c r="BU132" s="32">
        <v>26.518018658868201</v>
      </c>
      <c r="BV132" s="32"/>
      <c r="BW132" s="32"/>
      <c r="BX132" s="32">
        <f t="shared" ref="BX132:BX195" si="71">+BZ132*$CA$242/$BZ$242</f>
        <v>362.69326733812011</v>
      </c>
      <c r="BY132" s="32">
        <f t="shared" ref="BY132:BY195" si="72">+BZ132*$BY$242/$BZ$242</f>
        <v>373.81027730474261</v>
      </c>
      <c r="BZ132" s="32">
        <v>398.18224822082101</v>
      </c>
      <c r="CA132" s="32"/>
      <c r="CB132" s="32"/>
      <c r="CC132" s="32">
        <f t="shared" ref="CC132:CC195" si="73">+CE132*$CF$242/$CE$242</f>
        <v>1260.5739211131654</v>
      </c>
      <c r="CD132" s="32">
        <f t="shared" ref="CD132:CD195" si="74">+CE132*$CD$242/$CE$242</f>
        <v>1286.2318553387827</v>
      </c>
      <c r="CE132" s="32">
        <v>1007.1938042430299</v>
      </c>
      <c r="CF132" s="32"/>
      <c r="CG132" s="32"/>
      <c r="CH132" s="32">
        <f t="shared" ref="CH132:CH195" si="75">+CJ132*$CK$242/$CJ$242</f>
        <v>410.84215085088493</v>
      </c>
      <c r="CI132" s="32">
        <f t="shared" ref="CI132:CI195" si="76">+CJ132*$CI$242/$CJ$242</f>
        <v>411.75662544995976</v>
      </c>
      <c r="CJ132" s="32">
        <v>425.75407108006198</v>
      </c>
      <c r="CK132" s="32"/>
      <c r="CL132" s="32"/>
      <c r="CM132" s="32">
        <f t="shared" ref="CM132:CM195" si="77">+CO132*$CP$242/$CO$242</f>
        <v>1848.2368046039087</v>
      </c>
      <c r="CN132" s="32">
        <f t="shared" ref="CN132:CN195" si="78">+CO132*$CN$242/$CO$242</f>
        <v>1913.6496070244741</v>
      </c>
      <c r="CO132" s="32">
        <v>1892.0883656635322</v>
      </c>
      <c r="CP132" s="32"/>
      <c r="CQ132" s="32"/>
      <c r="CR132" s="32"/>
    </row>
    <row r="133" spans="51:96" ht="16" x14ac:dyDescent="0.5">
      <c r="AY133" s="30">
        <f t="shared" si="61"/>
        <v>2000</v>
      </c>
      <c r="AZ133" s="31" t="s">
        <v>187</v>
      </c>
      <c r="BA133" s="31">
        <f t="shared" si="62"/>
        <v>5731.1039256545191</v>
      </c>
      <c r="BB133" s="32">
        <v>5407.9327371079098</v>
      </c>
      <c r="BC133" s="32"/>
      <c r="BD133" s="32">
        <f t="shared" si="63"/>
        <v>782.86754670191237</v>
      </c>
      <c r="BE133" s="32">
        <f t="shared" si="64"/>
        <v>684.93703925869022</v>
      </c>
      <c r="BF133" s="32">
        <v>749.06265628822598</v>
      </c>
      <c r="BG133" s="32"/>
      <c r="BH133" s="32"/>
      <c r="BI133" s="32">
        <f t="shared" si="65"/>
        <v>123.9706271529339</v>
      </c>
      <c r="BJ133" s="32">
        <f t="shared" si="66"/>
        <v>134.3673157971098</v>
      </c>
      <c r="BK133" s="32">
        <v>79.479280923087501</v>
      </c>
      <c r="BL133" s="32"/>
      <c r="BM133" s="32"/>
      <c r="BN133" s="32">
        <f t="shared" si="67"/>
        <v>710.14012430867513</v>
      </c>
      <c r="BO133" s="32">
        <f t="shared" si="68"/>
        <v>730.68486469973209</v>
      </c>
      <c r="BP133" s="32">
        <v>768.995411663543</v>
      </c>
      <c r="BQ133" s="32"/>
      <c r="BR133" s="32"/>
      <c r="BS133" s="32">
        <f t="shared" si="69"/>
        <v>40.327683976878042</v>
      </c>
      <c r="BT133" s="32">
        <f t="shared" si="70"/>
        <v>56.260571650171926</v>
      </c>
      <c r="BU133" s="32">
        <v>24.106267001600902</v>
      </c>
      <c r="BV133" s="32"/>
      <c r="BW133" s="32"/>
      <c r="BX133" s="32">
        <f t="shared" si="71"/>
        <v>375.93641390695501</v>
      </c>
      <c r="BY133" s="32">
        <f t="shared" si="72"/>
        <v>387.45934316035022</v>
      </c>
      <c r="BZ133" s="32">
        <v>412.72121640459102</v>
      </c>
      <c r="CA133" s="32"/>
      <c r="CB133" s="32"/>
      <c r="CC133" s="32">
        <f t="shared" si="73"/>
        <v>1254.2726929776768</v>
      </c>
      <c r="CD133" s="32">
        <f t="shared" si="74"/>
        <v>1279.8023709429251</v>
      </c>
      <c r="CE133" s="32">
        <v>1002.15914675021</v>
      </c>
      <c r="CF133" s="32"/>
      <c r="CG133" s="32"/>
      <c r="CH133" s="32">
        <f t="shared" si="75"/>
        <v>415.77965571262223</v>
      </c>
      <c r="CI133" s="32">
        <f t="shared" si="76"/>
        <v>416.70512047609361</v>
      </c>
      <c r="CJ133" s="32">
        <v>430.87078754040698</v>
      </c>
      <c r="CK133" s="32"/>
      <c r="CL133" s="32"/>
      <c r="CM133" s="32">
        <f t="shared" si="77"/>
        <v>1862.2235771884696</v>
      </c>
      <c r="CN133" s="32">
        <f t="shared" si="78"/>
        <v>1928.131399505455</v>
      </c>
      <c r="CO133" s="32">
        <v>1906.4069906441121</v>
      </c>
      <c r="CP133" s="32"/>
      <c r="CQ133" s="32"/>
      <c r="CR133" s="32"/>
    </row>
    <row r="134" spans="51:96" ht="16" x14ac:dyDescent="0.5">
      <c r="AY134" s="30">
        <f t="shared" si="61"/>
        <v>2000</v>
      </c>
      <c r="AZ134" s="31" t="s">
        <v>188</v>
      </c>
      <c r="BA134" s="31">
        <f t="shared" si="62"/>
        <v>5830.2166523900005</v>
      </c>
      <c r="BB134" s="32">
        <v>5501.4565968267198</v>
      </c>
      <c r="BC134" s="32"/>
      <c r="BD134" s="32">
        <f t="shared" si="63"/>
        <v>809.15074065407543</v>
      </c>
      <c r="BE134" s="32">
        <f t="shared" si="64"/>
        <v>707.93241456029432</v>
      </c>
      <c r="BF134" s="32">
        <v>774.21091944013097</v>
      </c>
      <c r="BG134" s="32"/>
      <c r="BH134" s="32"/>
      <c r="BI134" s="32">
        <f t="shared" si="65"/>
        <v>119.14381838423036</v>
      </c>
      <c r="BJ134" s="32">
        <f t="shared" si="66"/>
        <v>129.13571091608779</v>
      </c>
      <c r="BK134" s="32">
        <v>76.384747170212705</v>
      </c>
      <c r="BL134" s="32"/>
      <c r="BM134" s="32"/>
      <c r="BN134" s="32">
        <f t="shared" si="67"/>
        <v>709.9067860641768</v>
      </c>
      <c r="BO134" s="32">
        <f t="shared" si="68"/>
        <v>730.44477585279287</v>
      </c>
      <c r="BP134" s="32">
        <v>768.74273471537094</v>
      </c>
      <c r="BQ134" s="32"/>
      <c r="BR134" s="32"/>
      <c r="BS134" s="32">
        <f t="shared" si="69"/>
        <v>39.386607644332202</v>
      </c>
      <c r="BT134" s="32">
        <f t="shared" si="70"/>
        <v>54.947689599572826</v>
      </c>
      <c r="BU134" s="32">
        <v>23.543729431770601</v>
      </c>
      <c r="BV134" s="32"/>
      <c r="BW134" s="32"/>
      <c r="BX134" s="32">
        <f t="shared" si="71"/>
        <v>381.99485503985801</v>
      </c>
      <c r="BY134" s="32">
        <f t="shared" si="72"/>
        <v>393.70348321992759</v>
      </c>
      <c r="BZ134" s="32">
        <v>419.372466726158</v>
      </c>
      <c r="CA134" s="32"/>
      <c r="CB134" s="32"/>
      <c r="CC134" s="32">
        <f t="shared" si="73"/>
        <v>1258.0457003407205</v>
      </c>
      <c r="CD134" s="32">
        <f t="shared" si="74"/>
        <v>1283.652174734272</v>
      </c>
      <c r="CE134" s="32">
        <v>1005.17376539</v>
      </c>
      <c r="CF134" s="32"/>
      <c r="CG134" s="32"/>
      <c r="CH134" s="32">
        <f t="shared" si="75"/>
        <v>407.94422296260092</v>
      </c>
      <c r="CI134" s="32">
        <f t="shared" si="76"/>
        <v>408.85224719761669</v>
      </c>
      <c r="CJ134" s="32">
        <v>422.750960046839</v>
      </c>
      <c r="CK134" s="32"/>
      <c r="CL134" s="32"/>
      <c r="CM134" s="32">
        <f t="shared" si="77"/>
        <v>1873.3070328948552</v>
      </c>
      <c r="CN134" s="32">
        <f t="shared" si="78"/>
        <v>1939.6071209087756</v>
      </c>
      <c r="CO134" s="32">
        <v>1917.753414187438</v>
      </c>
      <c r="CP134" s="32"/>
      <c r="CQ134" s="32"/>
      <c r="CR134" s="32"/>
    </row>
    <row r="135" spans="51:96" ht="16" x14ac:dyDescent="0.5">
      <c r="AY135" s="30">
        <f t="shared" si="61"/>
        <v>2000</v>
      </c>
      <c r="AZ135" s="31" t="s">
        <v>189</v>
      </c>
      <c r="BA135" s="31">
        <f t="shared" si="62"/>
        <v>5816.6178269254669</v>
      </c>
      <c r="BB135" s="32">
        <v>5488.6245954584201</v>
      </c>
      <c r="BC135" s="32"/>
      <c r="BD135" s="32">
        <f t="shared" si="63"/>
        <v>847.30550231321229</v>
      </c>
      <c r="BE135" s="32">
        <f t="shared" si="64"/>
        <v>741.31431881028732</v>
      </c>
      <c r="BF135" s="32">
        <v>810.71812584923703</v>
      </c>
      <c r="BG135" s="32"/>
      <c r="BH135" s="32"/>
      <c r="BI135" s="32">
        <f t="shared" si="65"/>
        <v>119.06176240905286</v>
      </c>
      <c r="BJ135" s="32">
        <f t="shared" si="66"/>
        <v>129.04677338803842</v>
      </c>
      <c r="BK135" s="32">
        <v>76.332139951451893</v>
      </c>
      <c r="BL135" s="32"/>
      <c r="BM135" s="32"/>
      <c r="BN135" s="32">
        <f t="shared" si="67"/>
        <v>707.99229772298474</v>
      </c>
      <c r="BO135" s="32">
        <f t="shared" si="68"/>
        <v>728.4749003216574</v>
      </c>
      <c r="BP135" s="32">
        <v>766.669576616477</v>
      </c>
      <c r="BQ135" s="32"/>
      <c r="BR135" s="32"/>
      <c r="BS135" s="32">
        <f t="shared" si="69"/>
        <v>41.985002483348978</v>
      </c>
      <c r="BT135" s="32">
        <f t="shared" si="70"/>
        <v>58.572672851766448</v>
      </c>
      <c r="BU135" s="32">
        <v>25.096945326857298</v>
      </c>
      <c r="BV135" s="32"/>
      <c r="BW135" s="32"/>
      <c r="BX135" s="32">
        <f t="shared" si="71"/>
        <v>383.42745940145289</v>
      </c>
      <c r="BY135" s="32">
        <f t="shared" si="72"/>
        <v>395.1799987273867</v>
      </c>
      <c r="BZ135" s="32">
        <v>420.94524923104802</v>
      </c>
      <c r="CA135" s="32"/>
      <c r="CB135" s="32"/>
      <c r="CC135" s="32">
        <f t="shared" si="73"/>
        <v>1292.5972440067999</v>
      </c>
      <c r="CD135" s="32">
        <f t="shared" si="74"/>
        <v>1318.906986348331</v>
      </c>
      <c r="CE135" s="32">
        <v>1032.7803183454801</v>
      </c>
      <c r="CF135" s="32"/>
      <c r="CG135" s="32"/>
      <c r="CH135" s="32">
        <f t="shared" si="75"/>
        <v>418.88349518772009</v>
      </c>
      <c r="CI135" s="32">
        <f t="shared" si="76"/>
        <v>419.81586864435667</v>
      </c>
      <c r="CJ135" s="32">
        <v>434.08728392415202</v>
      </c>
      <c r="CK135" s="32"/>
      <c r="CL135" s="32"/>
      <c r="CM135" s="32">
        <f t="shared" si="77"/>
        <v>1889.9848751455468</v>
      </c>
      <c r="CN135" s="32">
        <f t="shared" si="78"/>
        <v>1956.8752254014203</v>
      </c>
      <c r="CO135" s="32">
        <v>1934.82695758204</v>
      </c>
      <c r="CP135" s="32"/>
      <c r="CQ135" s="32"/>
      <c r="CR135" s="32"/>
    </row>
    <row r="136" spans="51:96" ht="16" x14ac:dyDescent="0.5">
      <c r="AY136" s="30">
        <f t="shared" si="61"/>
        <v>2001</v>
      </c>
      <c r="AZ136" s="31" t="s">
        <v>178</v>
      </c>
      <c r="BA136" s="31">
        <f t="shared" si="62"/>
        <v>5782.7686995476297</v>
      </c>
      <c r="BB136" s="32">
        <v>5456.6841863428699</v>
      </c>
      <c r="BC136" s="32"/>
      <c r="BD136" s="32">
        <f t="shared" si="63"/>
        <v>852.29954526784502</v>
      </c>
      <c r="BE136" s="32">
        <f t="shared" si="64"/>
        <v>745.68364668661491</v>
      </c>
      <c r="BF136" s="32">
        <v>815.49652175665994</v>
      </c>
      <c r="BG136" s="32"/>
      <c r="BH136" s="32"/>
      <c r="BI136" s="32">
        <f t="shared" si="65"/>
        <v>120.66092901641431</v>
      </c>
      <c r="BJ136" s="32">
        <f t="shared" si="66"/>
        <v>130.78005270974782</v>
      </c>
      <c r="BK136" s="32">
        <v>77.357387745612897</v>
      </c>
      <c r="BL136" s="32"/>
      <c r="BM136" s="32"/>
      <c r="BN136" s="32">
        <f t="shared" si="67"/>
        <v>693.80842439222261</v>
      </c>
      <c r="BO136" s="32">
        <f t="shared" si="68"/>
        <v>713.88067981384518</v>
      </c>
      <c r="BP136" s="32">
        <v>751.31016635699996</v>
      </c>
      <c r="BQ136" s="32"/>
      <c r="BR136" s="32"/>
      <c r="BS136" s="32">
        <f t="shared" si="69"/>
        <v>44.697663825713391</v>
      </c>
      <c r="BT136" s="32">
        <f t="shared" si="70"/>
        <v>62.357067658625368</v>
      </c>
      <c r="BU136" s="32">
        <v>26.718465140428801</v>
      </c>
      <c r="BV136" s="32"/>
      <c r="BW136" s="32"/>
      <c r="BX136" s="32">
        <f t="shared" si="71"/>
        <v>391.2774272159869</v>
      </c>
      <c r="BY136" s="32">
        <f t="shared" si="72"/>
        <v>403.27057804009468</v>
      </c>
      <c r="BZ136" s="32">
        <v>429.56332437700399</v>
      </c>
      <c r="CA136" s="32"/>
      <c r="CB136" s="32"/>
      <c r="CC136" s="32">
        <f t="shared" si="73"/>
        <v>1293.0031039192911</v>
      </c>
      <c r="CD136" s="32">
        <f t="shared" si="74"/>
        <v>1319.3211072019419</v>
      </c>
      <c r="CE136" s="32">
        <v>1033.1045988834201</v>
      </c>
      <c r="CF136" s="32"/>
      <c r="CG136" s="32"/>
      <c r="CH136" s="32">
        <f t="shared" si="75"/>
        <v>417.7415256747243</v>
      </c>
      <c r="CI136" s="32">
        <f t="shared" si="76"/>
        <v>418.6713572740797</v>
      </c>
      <c r="CJ136" s="32">
        <v>432.90386550371898</v>
      </c>
      <c r="CK136" s="32"/>
      <c r="CL136" s="32"/>
      <c r="CM136" s="32">
        <f t="shared" si="77"/>
        <v>1877.6215182349722</v>
      </c>
      <c r="CN136" s="32">
        <f t="shared" si="78"/>
        <v>1944.0743045267304</v>
      </c>
      <c r="CO136" s="32">
        <v>1922.170265694521</v>
      </c>
      <c r="CP136" s="32"/>
      <c r="CQ136" s="32"/>
      <c r="CR136" s="32"/>
    </row>
    <row r="137" spans="51:96" ht="16" x14ac:dyDescent="0.5">
      <c r="AY137" s="30">
        <f t="shared" si="61"/>
        <v>2001</v>
      </c>
      <c r="AZ137" s="31" t="s">
        <v>179</v>
      </c>
      <c r="BA137" s="31">
        <f t="shared" si="62"/>
        <v>5726.3982833410155</v>
      </c>
      <c r="BB137" s="32">
        <v>5403.4924412336004</v>
      </c>
      <c r="BC137" s="32"/>
      <c r="BD137" s="32">
        <f t="shared" si="63"/>
        <v>834.30715706348269</v>
      </c>
      <c r="BE137" s="32">
        <f t="shared" si="64"/>
        <v>729.94196323351184</v>
      </c>
      <c r="BF137" s="32">
        <v>798.28106026754006</v>
      </c>
      <c r="BG137" s="32"/>
      <c r="BH137" s="32"/>
      <c r="BI137" s="32">
        <f t="shared" si="65"/>
        <v>124.60868895685961</v>
      </c>
      <c r="BJ137" s="32">
        <f t="shared" si="66"/>
        <v>135.05888809834849</v>
      </c>
      <c r="BK137" s="32">
        <v>79.888351156296395</v>
      </c>
      <c r="BL137" s="32"/>
      <c r="BM137" s="32"/>
      <c r="BN137" s="32">
        <f t="shared" si="67"/>
        <v>683.49136634859144</v>
      </c>
      <c r="BO137" s="32">
        <f t="shared" si="68"/>
        <v>703.26514366448487</v>
      </c>
      <c r="BP137" s="32">
        <v>740.13804690361405</v>
      </c>
      <c r="BQ137" s="32"/>
      <c r="BR137" s="32"/>
      <c r="BS137" s="32">
        <f t="shared" si="69"/>
        <v>44.858227157025738</v>
      </c>
      <c r="BT137" s="32">
        <f t="shared" si="70"/>
        <v>62.58106725182958</v>
      </c>
      <c r="BU137" s="32">
        <v>26.814443440038101</v>
      </c>
      <c r="BV137" s="32"/>
      <c r="BW137" s="32"/>
      <c r="BX137" s="32">
        <f t="shared" si="71"/>
        <v>397.3184894901114</v>
      </c>
      <c r="BY137" s="32">
        <f t="shared" si="72"/>
        <v>409.49680655676713</v>
      </c>
      <c r="BZ137" s="32">
        <v>436.19549534507001</v>
      </c>
      <c r="CA137" s="32"/>
      <c r="CB137" s="32"/>
      <c r="CC137" s="32">
        <f t="shared" si="73"/>
        <v>1301.0695517832003</v>
      </c>
      <c r="CD137" s="32">
        <f t="shared" si="74"/>
        <v>1327.5517409063323</v>
      </c>
      <c r="CE137" s="32">
        <v>1039.5496602754599</v>
      </c>
      <c r="CF137" s="32"/>
      <c r="CG137" s="32"/>
      <c r="CH137" s="32">
        <f t="shared" si="75"/>
        <v>424.70125058669549</v>
      </c>
      <c r="CI137" s="32">
        <f t="shared" si="76"/>
        <v>425.64657351680984</v>
      </c>
      <c r="CJ137" s="32">
        <v>440.11620048135501</v>
      </c>
      <c r="CK137" s="32"/>
      <c r="CL137" s="32"/>
      <c r="CM137" s="32">
        <f t="shared" si="77"/>
        <v>1851.7656416632863</v>
      </c>
      <c r="CN137" s="32">
        <f t="shared" si="78"/>
        <v>1917.3033366954282</v>
      </c>
      <c r="CO137" s="32">
        <v>1895.7009284735241</v>
      </c>
      <c r="CP137" s="32"/>
      <c r="CQ137" s="32"/>
      <c r="CR137" s="32"/>
    </row>
    <row r="138" spans="51:96" ht="16" x14ac:dyDescent="0.5">
      <c r="AY138" s="30">
        <f t="shared" si="61"/>
        <v>2001</v>
      </c>
      <c r="AZ138" s="31" t="s">
        <v>180</v>
      </c>
      <c r="BA138" s="31">
        <f t="shared" si="62"/>
        <v>5732.6743871890003</v>
      </c>
      <c r="BB138" s="32">
        <v>5409.4146418953396</v>
      </c>
      <c r="BC138" s="32"/>
      <c r="BD138" s="32">
        <f t="shared" si="63"/>
        <v>818.27342469373787</v>
      </c>
      <c r="BE138" s="32">
        <f t="shared" si="64"/>
        <v>715.91392333855777</v>
      </c>
      <c r="BF138" s="32">
        <v>782.93967817845896</v>
      </c>
      <c r="BG138" s="32"/>
      <c r="BH138" s="32"/>
      <c r="BI138" s="32">
        <f t="shared" si="65"/>
        <v>119.36933672871767</v>
      </c>
      <c r="BJ138" s="32">
        <f t="shared" si="66"/>
        <v>129.38014216006613</v>
      </c>
      <c r="BK138" s="32">
        <v>76.529330094946204</v>
      </c>
      <c r="BL138" s="32"/>
      <c r="BM138" s="32"/>
      <c r="BN138" s="32">
        <f t="shared" si="67"/>
        <v>686.92223298006877</v>
      </c>
      <c r="BO138" s="32">
        <f t="shared" si="68"/>
        <v>706.79526713534801</v>
      </c>
      <c r="BP138" s="32">
        <v>743.85325832080298</v>
      </c>
      <c r="BQ138" s="32"/>
      <c r="BR138" s="32"/>
      <c r="BS138" s="32">
        <f t="shared" si="69"/>
        <v>41.85715908166361</v>
      </c>
      <c r="BT138" s="32">
        <f t="shared" si="70"/>
        <v>58.394320361585137</v>
      </c>
      <c r="BU138" s="32">
        <v>25.0205256847775</v>
      </c>
      <c r="BV138" s="32"/>
      <c r="BW138" s="32"/>
      <c r="BX138" s="32">
        <f t="shared" si="71"/>
        <v>405.39693524078035</v>
      </c>
      <c r="BY138" s="32">
        <f t="shared" si="72"/>
        <v>417.82286694496196</v>
      </c>
      <c r="BZ138" s="32">
        <v>445.06440464338499</v>
      </c>
      <c r="CA138" s="32"/>
      <c r="CB138" s="32"/>
      <c r="CC138" s="32">
        <f t="shared" si="73"/>
        <v>1277.71368436493</v>
      </c>
      <c r="CD138" s="32">
        <f t="shared" si="74"/>
        <v>1303.7204842229316</v>
      </c>
      <c r="CE138" s="32">
        <v>1020.88841037777</v>
      </c>
      <c r="CF138" s="32"/>
      <c r="CG138" s="32"/>
      <c r="CH138" s="32">
        <f t="shared" si="75"/>
        <v>415.10112162009267</v>
      </c>
      <c r="CI138" s="32">
        <f t="shared" si="76"/>
        <v>416.02507606581565</v>
      </c>
      <c r="CJ138" s="32">
        <v>430.167625385154</v>
      </c>
      <c r="CK138" s="32"/>
      <c r="CL138" s="32"/>
      <c r="CM138" s="32">
        <f t="shared" si="77"/>
        <v>1835.4803101105817</v>
      </c>
      <c r="CN138" s="32">
        <f t="shared" si="78"/>
        <v>1900.4416346405476</v>
      </c>
      <c r="CO138" s="32">
        <v>1879.0292085483011</v>
      </c>
      <c r="CP138" s="32"/>
      <c r="CQ138" s="32"/>
      <c r="CR138" s="32"/>
    </row>
    <row r="139" spans="51:96" ht="16" x14ac:dyDescent="0.5">
      <c r="AY139" s="30">
        <f t="shared" si="61"/>
        <v>2001</v>
      </c>
      <c r="AZ139" s="31" t="s">
        <v>181</v>
      </c>
      <c r="BA139" s="31">
        <f t="shared" si="62"/>
        <v>5698.967941463502</v>
      </c>
      <c r="BB139" s="32">
        <v>5377.6088687572001</v>
      </c>
      <c r="BC139" s="32"/>
      <c r="BD139" s="32">
        <f t="shared" si="63"/>
        <v>802.12118676723844</v>
      </c>
      <c r="BE139" s="32">
        <f t="shared" si="64"/>
        <v>701.78220199005364</v>
      </c>
      <c r="BF139" s="32">
        <v>767.48490770394596</v>
      </c>
      <c r="BG139" s="32"/>
      <c r="BH139" s="32"/>
      <c r="BI139" s="32">
        <f t="shared" si="65"/>
        <v>121.40109386179418</v>
      </c>
      <c r="BJ139" s="32">
        <f t="shared" si="66"/>
        <v>131.58229083506106</v>
      </c>
      <c r="BK139" s="32">
        <v>77.831917648593603</v>
      </c>
      <c r="BL139" s="32"/>
      <c r="BM139" s="32"/>
      <c r="BN139" s="32">
        <f t="shared" si="67"/>
        <v>703.2257135896798</v>
      </c>
      <c r="BO139" s="32">
        <f t="shared" si="68"/>
        <v>723.57041631448419</v>
      </c>
      <c r="BP139" s="32">
        <v>761.50794554910397</v>
      </c>
      <c r="BQ139" s="32"/>
      <c r="BR139" s="32"/>
      <c r="BS139" s="32">
        <f t="shared" si="69"/>
        <v>41.365190797996</v>
      </c>
      <c r="BT139" s="32">
        <f t="shared" si="70"/>
        <v>57.707982487861393</v>
      </c>
      <c r="BU139" s="32">
        <v>24.726446837868998</v>
      </c>
      <c r="BV139" s="32"/>
      <c r="BW139" s="32"/>
      <c r="BX139" s="32">
        <f t="shared" si="71"/>
        <v>397.17625850658681</v>
      </c>
      <c r="BY139" s="32">
        <f t="shared" si="72"/>
        <v>409.35021601268875</v>
      </c>
      <c r="BZ139" s="32">
        <v>436.03934727758002</v>
      </c>
      <c r="CA139" s="32"/>
      <c r="CB139" s="32"/>
      <c r="CC139" s="32">
        <f t="shared" si="73"/>
        <v>1283.318395728749</v>
      </c>
      <c r="CD139" s="32">
        <f t="shared" si="74"/>
        <v>1309.4392748272603</v>
      </c>
      <c r="CE139" s="32">
        <v>1025.3665535994101</v>
      </c>
      <c r="CF139" s="32"/>
      <c r="CG139" s="32"/>
      <c r="CH139" s="32">
        <f t="shared" si="75"/>
        <v>413.41701718921411</v>
      </c>
      <c r="CI139" s="32">
        <f t="shared" si="76"/>
        <v>414.33722306454075</v>
      </c>
      <c r="CJ139" s="32">
        <v>428.42239472640699</v>
      </c>
      <c r="CK139" s="32"/>
      <c r="CL139" s="32"/>
      <c r="CM139" s="32">
        <f t="shared" si="77"/>
        <v>1844.2775064324321</v>
      </c>
      <c r="CN139" s="32">
        <f t="shared" si="78"/>
        <v>1909.5501813604762</v>
      </c>
      <c r="CO139" s="32">
        <v>1888.0351285524741</v>
      </c>
      <c r="CP139" s="32"/>
      <c r="CQ139" s="32"/>
      <c r="CR139" s="32"/>
    </row>
    <row r="140" spans="51:96" ht="16" x14ac:dyDescent="0.5">
      <c r="AY140" s="30">
        <f t="shared" si="61"/>
        <v>2001</v>
      </c>
      <c r="AZ140" s="31" t="s">
        <v>182</v>
      </c>
      <c r="BA140" s="31">
        <f t="shared" si="62"/>
        <v>5713.5866487582343</v>
      </c>
      <c r="BB140" s="32">
        <v>5391.4032418446404</v>
      </c>
      <c r="BC140" s="32"/>
      <c r="BD140" s="32">
        <f t="shared" si="63"/>
        <v>778.79721689542157</v>
      </c>
      <c r="BE140" s="32">
        <f t="shared" si="64"/>
        <v>681.37587535783723</v>
      </c>
      <c r="BF140" s="32">
        <v>745.16808680496695</v>
      </c>
      <c r="BG140" s="32"/>
      <c r="BH140" s="32"/>
      <c r="BI140" s="32">
        <f t="shared" si="65"/>
        <v>123.94620667609631</v>
      </c>
      <c r="BJ140" s="32">
        <f t="shared" si="66"/>
        <v>134.34084731825709</v>
      </c>
      <c r="BK140" s="32">
        <v>79.463624618175402</v>
      </c>
      <c r="BL140" s="32"/>
      <c r="BM140" s="32"/>
      <c r="BN140" s="32">
        <f t="shared" si="67"/>
        <v>699.30159603748211</v>
      </c>
      <c r="BO140" s="32">
        <f t="shared" si="68"/>
        <v>719.53277190524227</v>
      </c>
      <c r="BP140" s="32">
        <v>757.25860335708796</v>
      </c>
      <c r="BQ140" s="32"/>
      <c r="BR140" s="32"/>
      <c r="BS140" s="32">
        <f t="shared" si="69"/>
        <v>42.074644489884861</v>
      </c>
      <c r="BT140" s="32">
        <f t="shared" si="70"/>
        <v>58.697731125246001</v>
      </c>
      <c r="BU140" s="32">
        <v>25.150529711850801</v>
      </c>
      <c r="BV140" s="32"/>
      <c r="BW140" s="32"/>
      <c r="BX140" s="32">
        <f t="shared" si="71"/>
        <v>385.46993194370305</v>
      </c>
      <c r="BY140" s="32">
        <f t="shared" si="72"/>
        <v>397.28507565095168</v>
      </c>
      <c r="BZ140" s="32">
        <v>423.18757458429002</v>
      </c>
      <c r="CA140" s="32"/>
      <c r="CB140" s="32"/>
      <c r="CC140" s="32">
        <f t="shared" si="73"/>
        <v>1301.5825424507777</v>
      </c>
      <c r="CD140" s="32">
        <f t="shared" si="74"/>
        <v>1328.0751730724894</v>
      </c>
      <c r="CE140" s="32">
        <v>1039.9595378822901</v>
      </c>
      <c r="CF140" s="32"/>
      <c r="CG140" s="32"/>
      <c r="CH140" s="32">
        <f t="shared" si="75"/>
        <v>401.37776335823969</v>
      </c>
      <c r="CI140" s="32">
        <f t="shared" si="76"/>
        <v>402.27117161361076</v>
      </c>
      <c r="CJ140" s="32">
        <v>415.94616432821698</v>
      </c>
      <c r="CK140" s="32"/>
      <c r="CL140" s="32"/>
      <c r="CM140" s="32">
        <f t="shared" si="77"/>
        <v>1847.6374077949001</v>
      </c>
      <c r="CN140" s="32">
        <f t="shared" si="78"/>
        <v>1913.0289963618388</v>
      </c>
      <c r="CO140" s="32">
        <v>1891.4747474702808</v>
      </c>
      <c r="CP140" s="32"/>
      <c r="CQ140" s="32"/>
      <c r="CR140" s="32"/>
    </row>
    <row r="141" spans="51:96" ht="16" x14ac:dyDescent="0.5">
      <c r="AY141" s="30">
        <f t="shared" si="61"/>
        <v>2001</v>
      </c>
      <c r="AZ141" s="31" t="s">
        <v>183</v>
      </c>
      <c r="BA141" s="31">
        <f t="shared" si="62"/>
        <v>5721.3554547273579</v>
      </c>
      <c r="BB141" s="32">
        <v>5398.7339726556102</v>
      </c>
      <c r="BC141" s="32"/>
      <c r="BD141" s="32">
        <f t="shared" si="63"/>
        <v>749.83968554955527</v>
      </c>
      <c r="BE141" s="32">
        <f t="shared" si="64"/>
        <v>656.04070101342109</v>
      </c>
      <c r="BF141" s="32">
        <v>717.46096643592796</v>
      </c>
      <c r="BG141" s="32"/>
      <c r="BH141" s="32"/>
      <c r="BI141" s="32">
        <f t="shared" si="65"/>
        <v>126.08992880620552</v>
      </c>
      <c r="BJ141" s="32">
        <f t="shared" si="66"/>
        <v>136.66435083721802</v>
      </c>
      <c r="BK141" s="32">
        <v>80.8379944774954</v>
      </c>
      <c r="BL141" s="32"/>
      <c r="BM141" s="32"/>
      <c r="BN141" s="32">
        <f t="shared" si="67"/>
        <v>703.60788749212736</v>
      </c>
      <c r="BO141" s="32">
        <f t="shared" si="68"/>
        <v>723.96364671598224</v>
      </c>
      <c r="BP141" s="32">
        <v>761.92179341853102</v>
      </c>
      <c r="BQ141" s="32"/>
      <c r="BR141" s="32"/>
      <c r="BS141" s="32">
        <f t="shared" si="69"/>
        <v>42.511497688222562</v>
      </c>
      <c r="BT141" s="32">
        <f t="shared" si="70"/>
        <v>59.30717873646455</v>
      </c>
      <c r="BU141" s="32">
        <v>25.411662978161601</v>
      </c>
      <c r="BV141" s="32"/>
      <c r="BW141" s="32"/>
      <c r="BX141" s="32">
        <f t="shared" si="71"/>
        <v>380.86264650230709</v>
      </c>
      <c r="BY141" s="32">
        <f t="shared" si="72"/>
        <v>392.53657105060364</v>
      </c>
      <c r="BZ141" s="32">
        <v>418.12947331675298</v>
      </c>
      <c r="CA141" s="32"/>
      <c r="CB141" s="32"/>
      <c r="CC141" s="32">
        <f t="shared" si="73"/>
        <v>1330.4829095070072</v>
      </c>
      <c r="CD141" s="32">
        <f t="shared" si="74"/>
        <v>1357.5637830747337</v>
      </c>
      <c r="CE141" s="32">
        <v>1063.05082205996</v>
      </c>
      <c r="CF141" s="32"/>
      <c r="CG141" s="32"/>
      <c r="CH141" s="32">
        <f t="shared" si="75"/>
        <v>407.57534482539842</v>
      </c>
      <c r="CI141" s="32">
        <f t="shared" si="76"/>
        <v>408.48254799157809</v>
      </c>
      <c r="CJ141" s="32">
        <v>422.36869311458503</v>
      </c>
      <c r="CK141" s="32"/>
      <c r="CL141" s="32"/>
      <c r="CM141" s="32">
        <f t="shared" si="77"/>
        <v>1858.1354188832365</v>
      </c>
      <c r="CN141" s="32">
        <f t="shared" si="78"/>
        <v>1923.8985530894677</v>
      </c>
      <c r="CO141" s="32">
        <v>1902.2218360432221</v>
      </c>
      <c r="CP141" s="32"/>
      <c r="CQ141" s="32"/>
      <c r="CR141" s="32"/>
    </row>
    <row r="142" spans="51:96" ht="16" x14ac:dyDescent="0.5">
      <c r="AY142" s="30">
        <f t="shared" si="61"/>
        <v>2001</v>
      </c>
      <c r="AZ142" s="34" t="s">
        <v>184</v>
      </c>
      <c r="BA142" s="31">
        <f t="shared" si="62"/>
        <v>5758.75032962969</v>
      </c>
      <c r="BB142" s="32">
        <v>5434.0201881575003</v>
      </c>
      <c r="BC142" s="32"/>
      <c r="BD142" s="32">
        <f t="shared" si="63"/>
        <v>711.98027538845861</v>
      </c>
      <c r="BE142" s="32">
        <f t="shared" si="64"/>
        <v>622.91720213667475</v>
      </c>
      <c r="BF142" s="32">
        <v>681.23635799450199</v>
      </c>
      <c r="BG142" s="32"/>
      <c r="BH142" s="32"/>
      <c r="BI142" s="32">
        <f t="shared" si="65"/>
        <v>124.53425202330892</v>
      </c>
      <c r="BJ142" s="32">
        <f t="shared" si="66"/>
        <v>134.97820857621431</v>
      </c>
      <c r="BK142" s="32">
        <v>79.840628610330498</v>
      </c>
      <c r="BL142" s="32"/>
      <c r="BM142" s="32"/>
      <c r="BN142" s="32">
        <f t="shared" si="67"/>
        <v>708.31500239015804</v>
      </c>
      <c r="BO142" s="32">
        <f t="shared" si="68"/>
        <v>728.80694101052984</v>
      </c>
      <c r="BP142" s="32">
        <v>767.019026534717</v>
      </c>
      <c r="BQ142" s="32"/>
      <c r="BR142" s="32"/>
      <c r="BS142" s="32">
        <f t="shared" si="69"/>
        <v>40.672003667017641</v>
      </c>
      <c r="BT142" s="32">
        <f t="shared" si="70"/>
        <v>56.740927095547143</v>
      </c>
      <c r="BU142" s="32">
        <v>24.312087459556601</v>
      </c>
      <c r="BV142" s="32"/>
      <c r="BW142" s="32"/>
      <c r="BX142" s="32">
        <f t="shared" si="71"/>
        <v>384.08458867296793</v>
      </c>
      <c r="BY142" s="32">
        <f t="shared" si="72"/>
        <v>395.85726984690018</v>
      </c>
      <c r="BZ142" s="32">
        <v>421.66667759563802</v>
      </c>
      <c r="CA142" s="32"/>
      <c r="CB142" s="32"/>
      <c r="CC142" s="32">
        <f t="shared" si="73"/>
        <v>1344.6661299890854</v>
      </c>
      <c r="CD142" s="32">
        <f t="shared" si="74"/>
        <v>1372.0356912189486</v>
      </c>
      <c r="CE142" s="32">
        <v>1074.3831616828099</v>
      </c>
      <c r="CF142" s="32"/>
      <c r="CG142" s="32"/>
      <c r="CH142" s="32">
        <f t="shared" si="75"/>
        <v>410.28399840022041</v>
      </c>
      <c r="CI142" s="32">
        <f t="shared" si="76"/>
        <v>411.19723063349244</v>
      </c>
      <c r="CJ142" s="32">
        <v>425.175659936849</v>
      </c>
      <c r="CK142" s="32"/>
      <c r="CL142" s="32"/>
      <c r="CM142" s="32">
        <f t="shared" si="77"/>
        <v>1880.4837164116259</v>
      </c>
      <c r="CN142" s="32">
        <f t="shared" si="78"/>
        <v>1947.0378016296645</v>
      </c>
      <c r="CO142" s="32">
        <v>1925.1003728413868</v>
      </c>
      <c r="CP142" s="32"/>
      <c r="CQ142" s="32"/>
      <c r="CR142" s="32"/>
    </row>
    <row r="143" spans="51:96" ht="16" x14ac:dyDescent="0.5">
      <c r="AY143" s="30">
        <f t="shared" si="61"/>
        <v>2001</v>
      </c>
      <c r="AZ143" s="31" t="s">
        <v>185</v>
      </c>
      <c r="BA143" s="31">
        <f t="shared" si="62"/>
        <v>5760.5941674804526</v>
      </c>
      <c r="BB143" s="32">
        <v>5435.7600538455799</v>
      </c>
      <c r="BC143" s="32"/>
      <c r="BD143" s="32">
        <f t="shared" si="63"/>
        <v>707.55508125626898</v>
      </c>
      <c r="BE143" s="32">
        <f t="shared" si="64"/>
        <v>619.04556461661662</v>
      </c>
      <c r="BF143" s="32">
        <v>677.00224753071598</v>
      </c>
      <c r="BG143" s="32"/>
      <c r="BH143" s="32"/>
      <c r="BI143" s="32">
        <f t="shared" si="65"/>
        <v>118.76883040933772</v>
      </c>
      <c r="BJ143" s="32">
        <f t="shared" si="66"/>
        <v>128.72927490136664</v>
      </c>
      <c r="BK143" s="32">
        <v>76.144337201466598</v>
      </c>
      <c r="BL143" s="32"/>
      <c r="BM143" s="32"/>
      <c r="BN143" s="32">
        <f t="shared" si="67"/>
        <v>726.04450842520532</v>
      </c>
      <c r="BO143" s="32">
        <f t="shared" si="68"/>
        <v>747.04937130697749</v>
      </c>
      <c r="BP143" s="32">
        <v>786.21792591430801</v>
      </c>
      <c r="BQ143" s="32"/>
      <c r="BR143" s="32"/>
      <c r="BS143" s="32">
        <f t="shared" si="69"/>
        <v>43.823294331208075</v>
      </c>
      <c r="BT143" s="32">
        <f t="shared" si="70"/>
        <v>61.137247357946919</v>
      </c>
      <c r="BU143" s="32">
        <v>26.1958022346025</v>
      </c>
      <c r="BV143" s="32"/>
      <c r="BW143" s="32"/>
      <c r="BX143" s="32">
        <f t="shared" si="71"/>
        <v>385.70059191747146</v>
      </c>
      <c r="BY143" s="32">
        <f t="shared" si="72"/>
        <v>397.52280564630087</v>
      </c>
      <c r="BZ143" s="32">
        <v>423.44080428332398</v>
      </c>
      <c r="CA143" s="32"/>
      <c r="CB143" s="32"/>
      <c r="CC143" s="32">
        <f t="shared" si="73"/>
        <v>1351.8564607176834</v>
      </c>
      <c r="CD143" s="32">
        <f t="shared" si="74"/>
        <v>1379.3723751520711</v>
      </c>
      <c r="CE143" s="32">
        <v>1080.12820879112</v>
      </c>
      <c r="CF143" s="32"/>
      <c r="CG143" s="32"/>
      <c r="CH143" s="32">
        <f t="shared" si="75"/>
        <v>416.52970843669891</v>
      </c>
      <c r="CI143" s="32">
        <f t="shared" si="76"/>
        <v>417.45684270794283</v>
      </c>
      <c r="CJ143" s="32">
        <v>431.64806416633002</v>
      </c>
      <c r="CK143" s="32"/>
      <c r="CL143" s="32"/>
      <c r="CM143" s="32">
        <f t="shared" si="77"/>
        <v>1888.4374305170973</v>
      </c>
      <c r="CN143" s="32">
        <f t="shared" si="78"/>
        <v>1955.2730136081332</v>
      </c>
      <c r="CO143" s="32">
        <v>1933.2427980356529</v>
      </c>
      <c r="CP143" s="32"/>
      <c r="CQ143" s="32"/>
      <c r="CR143" s="32"/>
    </row>
    <row r="144" spans="51:96" ht="16" x14ac:dyDescent="0.5">
      <c r="AY144" s="30">
        <f t="shared" si="61"/>
        <v>2001</v>
      </c>
      <c r="AZ144" s="31" t="s">
        <v>186</v>
      </c>
      <c r="BA144" s="31">
        <f t="shared" si="62"/>
        <v>5821.4570269840115</v>
      </c>
      <c r="BB144" s="32">
        <v>5493.1909178907999</v>
      </c>
      <c r="BC144" s="32"/>
      <c r="BD144" s="32">
        <f t="shared" si="63"/>
        <v>706.17325118142469</v>
      </c>
      <c r="BE144" s="32">
        <f t="shared" si="64"/>
        <v>617.83659050061226</v>
      </c>
      <c r="BF144" s="32">
        <v>675.68008606066599</v>
      </c>
      <c r="BG144" s="32"/>
      <c r="BH144" s="32"/>
      <c r="BI144" s="32">
        <f t="shared" si="65"/>
        <v>121.58130667536751</v>
      </c>
      <c r="BJ144" s="32">
        <f t="shared" si="66"/>
        <v>131.77761703924509</v>
      </c>
      <c r="BK144" s="32">
        <v>77.947454571854195</v>
      </c>
      <c r="BL144" s="32"/>
      <c r="BM144" s="32"/>
      <c r="BN144" s="32">
        <f t="shared" si="67"/>
        <v>724.17190115554229</v>
      </c>
      <c r="BO144" s="32">
        <f t="shared" si="68"/>
        <v>745.12258848957026</v>
      </c>
      <c r="BP144" s="32">
        <v>784.19011992373601</v>
      </c>
      <c r="BQ144" s="32"/>
      <c r="BR144" s="32"/>
      <c r="BS144" s="32">
        <f t="shared" si="69"/>
        <v>45.135328681750551</v>
      </c>
      <c r="BT144" s="32">
        <f t="shared" si="70"/>
        <v>62.967647601821682</v>
      </c>
      <c r="BU144" s="32">
        <v>26.9800835830574</v>
      </c>
      <c r="BV144" s="32"/>
      <c r="BW144" s="32"/>
      <c r="BX144" s="32">
        <f t="shared" si="71"/>
        <v>383.65236928448121</v>
      </c>
      <c r="BY144" s="32">
        <f t="shared" si="72"/>
        <v>395.41180238440091</v>
      </c>
      <c r="BZ144" s="32">
        <v>421.19216620176701</v>
      </c>
      <c r="CA144" s="32"/>
      <c r="CB144" s="32"/>
      <c r="CC144" s="32">
        <f t="shared" si="73"/>
        <v>1332.4123785587935</v>
      </c>
      <c r="CD144" s="32">
        <f t="shared" si="74"/>
        <v>1359.5325248650654</v>
      </c>
      <c r="CE144" s="32">
        <v>1064.5924605485</v>
      </c>
      <c r="CF144" s="32"/>
      <c r="CG144" s="32"/>
      <c r="CH144" s="32">
        <f t="shared" si="75"/>
        <v>415.83980335041144</v>
      </c>
      <c r="CI144" s="32">
        <f t="shared" si="76"/>
        <v>416.7654019937363</v>
      </c>
      <c r="CJ144" s="32">
        <v>430.93311829590903</v>
      </c>
      <c r="CK144" s="32"/>
      <c r="CL144" s="32"/>
      <c r="CM144" s="32">
        <f t="shared" si="77"/>
        <v>1908.95245441419</v>
      </c>
      <c r="CN144" s="32">
        <f t="shared" si="78"/>
        <v>1976.5141052912857</v>
      </c>
      <c r="CO144" s="32">
        <v>1954.2445646600961</v>
      </c>
      <c r="CP144" s="32"/>
      <c r="CQ144" s="32"/>
      <c r="CR144" s="32"/>
    </row>
    <row r="145" spans="51:96" ht="16" x14ac:dyDescent="0.5">
      <c r="AY145" s="30">
        <f t="shared" si="61"/>
        <v>2001</v>
      </c>
      <c r="AZ145" s="31" t="s">
        <v>187</v>
      </c>
      <c r="BA145" s="31">
        <f t="shared" si="62"/>
        <v>5911.2198523110856</v>
      </c>
      <c r="BB145" s="32">
        <v>5577.8921077416098</v>
      </c>
      <c r="BC145" s="32"/>
      <c r="BD145" s="32">
        <f t="shared" si="63"/>
        <v>746.31104989319954</v>
      </c>
      <c r="BE145" s="32">
        <f t="shared" si="64"/>
        <v>652.9534696301954</v>
      </c>
      <c r="BF145" s="32">
        <v>714.08470028597901</v>
      </c>
      <c r="BG145" s="32"/>
      <c r="BH145" s="32"/>
      <c r="BI145" s="32">
        <f t="shared" si="65"/>
        <v>123.38415827585483</v>
      </c>
      <c r="BJ145" s="32">
        <f t="shared" si="66"/>
        <v>133.73166321858048</v>
      </c>
      <c r="BK145" s="32">
        <v>79.103287627703807</v>
      </c>
      <c r="BL145" s="32"/>
      <c r="BM145" s="32"/>
      <c r="BN145" s="32">
        <f t="shared" si="67"/>
        <v>728.69746629547728</v>
      </c>
      <c r="BO145" s="32">
        <f t="shared" si="68"/>
        <v>749.77908069268619</v>
      </c>
      <c r="BP145" s="32">
        <v>789.09075672577899</v>
      </c>
      <c r="BQ145" s="32"/>
      <c r="BR145" s="32"/>
      <c r="BS145" s="32">
        <f t="shared" si="69"/>
        <v>44.852993866074264</v>
      </c>
      <c r="BT145" s="32">
        <f t="shared" si="70"/>
        <v>62.57376636292382</v>
      </c>
      <c r="BU145" s="32">
        <v>26.8113151892552</v>
      </c>
      <c r="BV145" s="32"/>
      <c r="BW145" s="32"/>
      <c r="BX145" s="32">
        <f t="shared" si="71"/>
        <v>392.15328145129001</v>
      </c>
      <c r="BY145" s="32">
        <f t="shared" si="72"/>
        <v>404.17327832174061</v>
      </c>
      <c r="BZ145" s="32">
        <v>430.52487960819502</v>
      </c>
      <c r="CA145" s="32"/>
      <c r="CB145" s="32"/>
      <c r="CC145" s="32">
        <f t="shared" si="73"/>
        <v>1344.7904531176785</v>
      </c>
      <c r="CD145" s="32">
        <f t="shared" si="74"/>
        <v>1372.162544841472</v>
      </c>
      <c r="CE145" s="32">
        <v>1074.48249539323</v>
      </c>
      <c r="CF145" s="32"/>
      <c r="CG145" s="32"/>
      <c r="CH145" s="32">
        <f t="shared" si="75"/>
        <v>413.96331887810987</v>
      </c>
      <c r="CI145" s="32">
        <f t="shared" si="76"/>
        <v>414.88474074117516</v>
      </c>
      <c r="CJ145" s="32">
        <v>428.98852497278898</v>
      </c>
      <c r="CK145" s="32"/>
      <c r="CL145" s="32"/>
      <c r="CM145" s="32">
        <f t="shared" si="77"/>
        <v>1904.9087885039976</v>
      </c>
      <c r="CN145" s="32">
        <f t="shared" si="78"/>
        <v>1972.3273259453151</v>
      </c>
      <c r="CO145" s="32">
        <v>1950.1049580879042</v>
      </c>
      <c r="CP145" s="32"/>
      <c r="CQ145" s="32"/>
      <c r="CR145" s="32"/>
    </row>
    <row r="146" spans="51:96" ht="16" x14ac:dyDescent="0.5">
      <c r="AY146" s="30">
        <f t="shared" si="61"/>
        <v>2001</v>
      </c>
      <c r="AZ146" s="31" t="s">
        <v>188</v>
      </c>
      <c r="BA146" s="31">
        <f t="shared" si="62"/>
        <v>5978.781076729083</v>
      </c>
      <c r="BB146" s="32">
        <v>5641.6436226380101</v>
      </c>
      <c r="BC146" s="32"/>
      <c r="BD146" s="32">
        <f t="shared" si="63"/>
        <v>785.24247955570706</v>
      </c>
      <c r="BE146" s="32">
        <f t="shared" si="64"/>
        <v>687.01488688970937</v>
      </c>
      <c r="BF146" s="32">
        <v>751.335037509627</v>
      </c>
      <c r="BG146" s="32"/>
      <c r="BH146" s="32"/>
      <c r="BI146" s="32">
        <f t="shared" si="65"/>
        <v>124.45775976875751</v>
      </c>
      <c r="BJ146" s="32">
        <f t="shared" si="66"/>
        <v>134.89530136537425</v>
      </c>
      <c r="BK146" s="32">
        <v>79.791588369690004</v>
      </c>
      <c r="BL146" s="32"/>
      <c r="BM146" s="32"/>
      <c r="BN146" s="32">
        <f t="shared" si="67"/>
        <v>732.08445388831797</v>
      </c>
      <c r="BO146" s="32">
        <f t="shared" si="68"/>
        <v>753.26405568043765</v>
      </c>
      <c r="BP146" s="32">
        <v>792.75845247919301</v>
      </c>
      <c r="BQ146" s="32"/>
      <c r="BR146" s="32"/>
      <c r="BS146" s="32">
        <f t="shared" si="69"/>
        <v>46.321116446120101</v>
      </c>
      <c r="BT146" s="32">
        <f t="shared" si="70"/>
        <v>64.6219230498603</v>
      </c>
      <c r="BU146" s="32">
        <v>27.6888998015021</v>
      </c>
      <c r="BV146" s="32"/>
      <c r="BW146" s="32"/>
      <c r="BX146" s="32">
        <f t="shared" si="71"/>
        <v>398.81028558157146</v>
      </c>
      <c r="BY146" s="32">
        <f t="shared" si="72"/>
        <v>411.03432809589992</v>
      </c>
      <c r="BZ146" s="32">
        <v>437.83326139996302</v>
      </c>
      <c r="CA146" s="32"/>
      <c r="CB146" s="32"/>
      <c r="CC146" s="32">
        <f t="shared" si="73"/>
        <v>1349.9413898739247</v>
      </c>
      <c r="CD146" s="32">
        <f t="shared" si="74"/>
        <v>1377.4183246333218</v>
      </c>
      <c r="CE146" s="32">
        <v>1078.5980744164401</v>
      </c>
      <c r="CF146" s="32"/>
      <c r="CG146" s="32"/>
      <c r="CH146" s="32">
        <f t="shared" si="75"/>
        <v>422.32198140648535</v>
      </c>
      <c r="CI146" s="32">
        <f t="shared" si="76"/>
        <v>423.26200843104294</v>
      </c>
      <c r="CJ146" s="32">
        <v>437.650573384496</v>
      </c>
      <c r="CK146" s="32"/>
      <c r="CL146" s="32"/>
      <c r="CM146" s="32">
        <f t="shared" si="77"/>
        <v>1926.5271305667306</v>
      </c>
      <c r="CN146" s="32">
        <f t="shared" si="78"/>
        <v>1994.71078443387</v>
      </c>
      <c r="CO146" s="32">
        <v>1972.2362203806699</v>
      </c>
      <c r="CP146" s="32"/>
      <c r="CQ146" s="32"/>
      <c r="CR146" s="32"/>
    </row>
    <row r="147" spans="51:96" ht="16" x14ac:dyDescent="0.5">
      <c r="AY147" s="30">
        <f t="shared" si="61"/>
        <v>2001</v>
      </c>
      <c r="AZ147" s="31" t="s">
        <v>189</v>
      </c>
      <c r="BA147" s="31">
        <f t="shared" si="62"/>
        <v>5975.3463910539158</v>
      </c>
      <c r="BB147" s="32">
        <v>5638.4026154349704</v>
      </c>
      <c r="BC147" s="32"/>
      <c r="BD147" s="32">
        <f t="shared" si="63"/>
        <v>826.4247959101192</v>
      </c>
      <c r="BE147" s="32">
        <f t="shared" si="64"/>
        <v>723.0456228072195</v>
      </c>
      <c r="BF147" s="32">
        <v>790.73906621217805</v>
      </c>
      <c r="BG147" s="32"/>
      <c r="BH147" s="32"/>
      <c r="BI147" s="32">
        <f t="shared" si="65"/>
        <v>123.41369926953621</v>
      </c>
      <c r="BJ147" s="32">
        <f t="shared" si="66"/>
        <v>133.76368164196111</v>
      </c>
      <c r="BK147" s="32">
        <v>79.122226766671403</v>
      </c>
      <c r="BL147" s="32"/>
      <c r="BM147" s="32"/>
      <c r="BN147" s="32">
        <f t="shared" si="67"/>
        <v>739.14157577590538</v>
      </c>
      <c r="BO147" s="32">
        <f t="shared" si="68"/>
        <v>760.52534394607574</v>
      </c>
      <c r="BP147" s="32">
        <v>800.400457437564</v>
      </c>
      <c r="BQ147" s="32"/>
      <c r="BR147" s="32"/>
      <c r="BS147" s="32">
        <f t="shared" si="69"/>
        <v>49.273443059208844</v>
      </c>
      <c r="BT147" s="32">
        <f t="shared" si="70"/>
        <v>68.74067142741707</v>
      </c>
      <c r="BU147" s="32">
        <v>29.453681871602001</v>
      </c>
      <c r="BV147" s="32"/>
      <c r="BW147" s="32"/>
      <c r="BX147" s="32">
        <f t="shared" si="71"/>
        <v>406.37852960554898</v>
      </c>
      <c r="BY147" s="32">
        <f t="shared" si="72"/>
        <v>418.83454842553613</v>
      </c>
      <c r="BZ147" s="32">
        <v>446.14204651380902</v>
      </c>
      <c r="CA147" s="32"/>
      <c r="CB147" s="32"/>
      <c r="CC147" s="32">
        <f t="shared" si="73"/>
        <v>1352.3204542276055</v>
      </c>
      <c r="CD147" s="32">
        <f t="shared" si="74"/>
        <v>1379.845812864161</v>
      </c>
      <c r="CE147" s="32">
        <v>1080.4989378539501</v>
      </c>
      <c r="CF147" s="32"/>
      <c r="CG147" s="32"/>
      <c r="CH147" s="32">
        <f t="shared" si="75"/>
        <v>428.92220594364801</v>
      </c>
      <c r="CI147" s="32">
        <f t="shared" si="76"/>
        <v>429.87692410365725</v>
      </c>
      <c r="CJ147" s="32">
        <v>444.490359567388</v>
      </c>
      <c r="CK147" s="32"/>
      <c r="CL147" s="32"/>
      <c r="CM147" s="32">
        <f t="shared" si="77"/>
        <v>1925.1211159282791</v>
      </c>
      <c r="CN147" s="32">
        <f t="shared" si="78"/>
        <v>1993.2550081212019</v>
      </c>
      <c r="CO147" s="32">
        <v>1970.7968464147689</v>
      </c>
      <c r="CP147" s="32"/>
      <c r="CQ147" s="32"/>
      <c r="CR147" s="32"/>
    </row>
    <row r="148" spans="51:96" ht="16" x14ac:dyDescent="0.5">
      <c r="AY148" s="30">
        <f t="shared" si="61"/>
        <v>2002</v>
      </c>
      <c r="AZ148" s="31" t="s">
        <v>178</v>
      </c>
      <c r="BA148" s="31">
        <f t="shared" si="62"/>
        <v>5920.1560744074204</v>
      </c>
      <c r="BB148" s="32">
        <v>5586.3244252580498</v>
      </c>
      <c r="BC148" s="32"/>
      <c r="BD148" s="32">
        <f t="shared" si="63"/>
        <v>840.33641243452223</v>
      </c>
      <c r="BE148" s="32">
        <f t="shared" si="64"/>
        <v>735.21700668137464</v>
      </c>
      <c r="BF148" s="32">
        <v>804.0499672336</v>
      </c>
      <c r="BG148" s="32"/>
      <c r="BH148" s="32"/>
      <c r="BI148" s="32">
        <f t="shared" si="65"/>
        <v>123.17597401001359</v>
      </c>
      <c r="BJ148" s="32">
        <f t="shared" si="66"/>
        <v>133.50601976065255</v>
      </c>
      <c r="BK148" s="32">
        <v>78.969817820148904</v>
      </c>
      <c r="BL148" s="32"/>
      <c r="BM148" s="32"/>
      <c r="BN148" s="32">
        <f t="shared" si="67"/>
        <v>738.72227936810702</v>
      </c>
      <c r="BO148" s="32">
        <f t="shared" si="68"/>
        <v>760.09391706493795</v>
      </c>
      <c r="BP148" s="32">
        <v>799.94641040841202</v>
      </c>
      <c r="BQ148" s="32"/>
      <c r="BR148" s="32"/>
      <c r="BS148" s="32">
        <f t="shared" si="69"/>
        <v>49.494402900115581</v>
      </c>
      <c r="BT148" s="32">
        <f t="shared" si="70"/>
        <v>69.048929322124636</v>
      </c>
      <c r="BU148" s="32">
        <v>29.585762774749899</v>
      </c>
      <c r="BV148" s="32"/>
      <c r="BW148" s="32"/>
      <c r="BX148" s="32">
        <f t="shared" si="71"/>
        <v>409.97754746920924</v>
      </c>
      <c r="BY148" s="32">
        <f t="shared" si="72"/>
        <v>422.54388076443888</v>
      </c>
      <c r="BZ148" s="32">
        <v>450.09322276490599</v>
      </c>
      <c r="CA148" s="32"/>
      <c r="CB148" s="32"/>
      <c r="CC148" s="32">
        <f t="shared" si="73"/>
        <v>1350.302603169228</v>
      </c>
      <c r="CD148" s="32">
        <f t="shared" si="74"/>
        <v>1377.7868901249674</v>
      </c>
      <c r="CE148" s="32">
        <v>1078.8866824757899</v>
      </c>
      <c r="CF148" s="32"/>
      <c r="CG148" s="32"/>
      <c r="CH148" s="32">
        <f t="shared" si="75"/>
        <v>434.11427256460075</v>
      </c>
      <c r="CI148" s="32">
        <f t="shared" si="76"/>
        <v>435.08054750628816</v>
      </c>
      <c r="CJ148" s="32">
        <v>449.870877356547</v>
      </c>
      <c r="CK148" s="32"/>
      <c r="CL148" s="32"/>
      <c r="CM148" s="32">
        <f t="shared" si="77"/>
        <v>1901.8756692870033</v>
      </c>
      <c r="CN148" s="32">
        <f t="shared" si="78"/>
        <v>1969.1868585640791</v>
      </c>
      <c r="CO148" s="32">
        <v>1946.999874600848</v>
      </c>
      <c r="CP148" s="32"/>
      <c r="CQ148" s="32"/>
      <c r="CR148" s="32"/>
    </row>
    <row r="149" spans="51:96" ht="16" x14ac:dyDescent="0.5">
      <c r="AY149" s="30">
        <f t="shared" si="61"/>
        <v>2002</v>
      </c>
      <c r="AZ149" s="31" t="s">
        <v>179</v>
      </c>
      <c r="BA149" s="31">
        <f t="shared" si="62"/>
        <v>5897.3725944045955</v>
      </c>
      <c r="BB149" s="32">
        <v>5564.82568278699</v>
      </c>
      <c r="BC149" s="32"/>
      <c r="BD149" s="32">
        <f t="shared" si="63"/>
        <v>830.6869347407204</v>
      </c>
      <c r="BE149" s="32">
        <f t="shared" si="64"/>
        <v>726.7746019478675</v>
      </c>
      <c r="BF149" s="32">
        <v>794.81716224179297</v>
      </c>
      <c r="BG149" s="32"/>
      <c r="BH149" s="32"/>
      <c r="BI149" s="32">
        <f t="shared" si="65"/>
        <v>126.26388563846406</v>
      </c>
      <c r="BJ149" s="32">
        <f t="shared" si="66"/>
        <v>136.85289640766442</v>
      </c>
      <c r="BK149" s="32">
        <v>80.949520604748997</v>
      </c>
      <c r="BL149" s="32"/>
      <c r="BM149" s="32"/>
      <c r="BN149" s="32">
        <f t="shared" si="67"/>
        <v>732.11923224743418</v>
      </c>
      <c r="BO149" s="32">
        <f t="shared" si="68"/>
        <v>753.29984019641631</v>
      </c>
      <c r="BP149" s="32">
        <v>792.79611321356094</v>
      </c>
      <c r="BQ149" s="32"/>
      <c r="BR149" s="32"/>
      <c r="BS149" s="32">
        <f t="shared" si="69"/>
        <v>51.330062843833275</v>
      </c>
      <c r="BT149" s="32">
        <f t="shared" si="70"/>
        <v>71.609832096707294</v>
      </c>
      <c r="BU149" s="32">
        <v>30.683046436087199</v>
      </c>
      <c r="BV149" s="32"/>
      <c r="BW149" s="32"/>
      <c r="BX149" s="32">
        <f t="shared" si="71"/>
        <v>415.27587274500308</v>
      </c>
      <c r="BY149" s="32">
        <f t="shared" si="72"/>
        <v>428.00460644906769</v>
      </c>
      <c r="BZ149" s="32">
        <v>455.90998105657297</v>
      </c>
      <c r="CA149" s="32"/>
      <c r="CB149" s="32"/>
      <c r="CC149" s="32">
        <f t="shared" si="73"/>
        <v>1344.7404500267596</v>
      </c>
      <c r="CD149" s="32">
        <f t="shared" si="74"/>
        <v>1372.1115239792059</v>
      </c>
      <c r="CE149" s="32">
        <v>1074.44254311235</v>
      </c>
      <c r="CF149" s="32"/>
      <c r="CG149" s="32"/>
      <c r="CH149" s="32">
        <f t="shared" si="75"/>
        <v>434.66648449778802</v>
      </c>
      <c r="CI149" s="32">
        <f t="shared" si="76"/>
        <v>435.63398858255425</v>
      </c>
      <c r="CJ149" s="32">
        <v>450.44313236535402</v>
      </c>
      <c r="CK149" s="32"/>
      <c r="CL149" s="32"/>
      <c r="CM149" s="32">
        <f t="shared" si="77"/>
        <v>1862.1023881231242</v>
      </c>
      <c r="CN149" s="32">
        <f t="shared" si="78"/>
        <v>1928.0059213163529</v>
      </c>
      <c r="CO149" s="32">
        <v>1906.2829262276832</v>
      </c>
      <c r="CP149" s="32"/>
      <c r="CQ149" s="32"/>
      <c r="CR149" s="32"/>
    </row>
    <row r="150" spans="51:96" ht="16" x14ac:dyDescent="0.5">
      <c r="AY150" s="30">
        <f t="shared" si="61"/>
        <v>2002</v>
      </c>
      <c r="AZ150" s="31" t="s">
        <v>180</v>
      </c>
      <c r="BA150" s="31">
        <f t="shared" si="62"/>
        <v>5894.6018187864011</v>
      </c>
      <c r="BB150" s="32">
        <v>5562.2111484202796</v>
      </c>
      <c r="BC150" s="32"/>
      <c r="BD150" s="32">
        <f t="shared" si="63"/>
        <v>824.10696906595149</v>
      </c>
      <c r="BE150" s="32">
        <f t="shared" si="64"/>
        <v>721.01773767793213</v>
      </c>
      <c r="BF150" s="32">
        <v>788.52132511405398</v>
      </c>
      <c r="BG150" s="32"/>
      <c r="BH150" s="32"/>
      <c r="BI150" s="32">
        <f t="shared" si="65"/>
        <v>124.58414912228369</v>
      </c>
      <c r="BJ150" s="32">
        <f t="shared" si="66"/>
        <v>135.03229025192471</v>
      </c>
      <c r="BK150" s="32">
        <v>79.872618329490095</v>
      </c>
      <c r="BL150" s="32"/>
      <c r="BM150" s="32"/>
      <c r="BN150" s="32">
        <f t="shared" si="67"/>
        <v>726.16239446303871</v>
      </c>
      <c r="BO150" s="32">
        <f t="shared" si="68"/>
        <v>747.17066785206157</v>
      </c>
      <c r="BP150" s="32">
        <v>786.34558216001199</v>
      </c>
      <c r="BQ150" s="32"/>
      <c r="BR150" s="32"/>
      <c r="BS150" s="32">
        <f t="shared" si="69"/>
        <v>49.496835464589196</v>
      </c>
      <c r="BT150" s="32">
        <f t="shared" si="70"/>
        <v>69.052322957820152</v>
      </c>
      <c r="BU150" s="32">
        <v>29.587216863924301</v>
      </c>
      <c r="BV150" s="32"/>
      <c r="BW150" s="32"/>
      <c r="BX150" s="32">
        <f t="shared" si="71"/>
        <v>416.47216213720026</v>
      </c>
      <c r="BY150" s="32">
        <f t="shared" si="72"/>
        <v>429.23756363273958</v>
      </c>
      <c r="BZ150" s="32">
        <v>457.22332553413599</v>
      </c>
      <c r="CA150" s="32"/>
      <c r="CB150" s="32"/>
      <c r="CC150" s="32">
        <f t="shared" si="73"/>
        <v>1360.6654595114492</v>
      </c>
      <c r="CD150" s="32">
        <f t="shared" si="74"/>
        <v>1388.3606737931987</v>
      </c>
      <c r="CE150" s="32">
        <v>1087.16656557295</v>
      </c>
      <c r="CF150" s="32"/>
      <c r="CG150" s="32"/>
      <c r="CH150" s="32">
        <f t="shared" si="75"/>
        <v>439.83917529443136</v>
      </c>
      <c r="CI150" s="32">
        <f t="shared" si="76"/>
        <v>440.81819303312187</v>
      </c>
      <c r="CJ150" s="32">
        <v>455.80357106559001</v>
      </c>
      <c r="CK150" s="32"/>
      <c r="CL150" s="32"/>
      <c r="CM150" s="32">
        <f t="shared" si="77"/>
        <v>1836.7270005334058</v>
      </c>
      <c r="CN150" s="32">
        <f t="shared" si="78"/>
        <v>1901.7324479344798</v>
      </c>
      <c r="CO150" s="32">
        <v>1880.3054781468359</v>
      </c>
      <c r="CP150" s="32"/>
      <c r="CQ150" s="32"/>
      <c r="CR150" s="32"/>
    </row>
    <row r="151" spans="51:96" ht="16" x14ac:dyDescent="0.5">
      <c r="AY151" s="30">
        <f t="shared" si="61"/>
        <v>2002</v>
      </c>
      <c r="AZ151" s="31" t="s">
        <v>181</v>
      </c>
      <c r="BA151" s="31">
        <f t="shared" si="62"/>
        <v>5849.7830191285502</v>
      </c>
      <c r="BB151" s="32">
        <v>5519.9196358161198</v>
      </c>
      <c r="BC151" s="32"/>
      <c r="BD151" s="32">
        <f t="shared" si="63"/>
        <v>811.02068551211801</v>
      </c>
      <c r="BE151" s="32">
        <f t="shared" si="64"/>
        <v>709.56844417991556</v>
      </c>
      <c r="BF151" s="32">
        <v>776.00011847945598</v>
      </c>
      <c r="BG151" s="32"/>
      <c r="BH151" s="32"/>
      <c r="BI151" s="32">
        <f t="shared" si="65"/>
        <v>128.34418909072576</v>
      </c>
      <c r="BJ151" s="32">
        <f t="shared" si="66"/>
        <v>139.10766269660994</v>
      </c>
      <c r="BK151" s="32">
        <v>82.283231873980597</v>
      </c>
      <c r="BL151" s="32"/>
      <c r="BM151" s="32"/>
      <c r="BN151" s="32">
        <f t="shared" si="67"/>
        <v>729.48719452524654</v>
      </c>
      <c r="BO151" s="32">
        <f t="shared" si="68"/>
        <v>750.59165619006467</v>
      </c>
      <c r="BP151" s="32">
        <v>789.94593637887203</v>
      </c>
      <c r="BQ151" s="32"/>
      <c r="BR151" s="32"/>
      <c r="BS151" s="32">
        <f t="shared" si="69"/>
        <v>46.532702261718548</v>
      </c>
      <c r="BT151" s="32">
        <f t="shared" si="70"/>
        <v>64.917103376741011</v>
      </c>
      <c r="BU151" s="32">
        <v>27.815377289460301</v>
      </c>
      <c r="BV151" s="32"/>
      <c r="BW151" s="32"/>
      <c r="BX151" s="32">
        <f t="shared" si="71"/>
        <v>416.42683319944655</v>
      </c>
      <c r="BY151" s="32">
        <f t="shared" si="72"/>
        <v>429.19084530538811</v>
      </c>
      <c r="BZ151" s="32">
        <v>457.173561229227</v>
      </c>
      <c r="CA151" s="32"/>
      <c r="CB151" s="32"/>
      <c r="CC151" s="32">
        <f t="shared" si="73"/>
        <v>1357.721189489698</v>
      </c>
      <c r="CD151" s="32">
        <f t="shared" si="74"/>
        <v>1385.3564756027813</v>
      </c>
      <c r="CE151" s="32">
        <v>1084.81410494033</v>
      </c>
      <c r="CF151" s="32"/>
      <c r="CG151" s="32"/>
      <c r="CH151" s="32">
        <f t="shared" si="75"/>
        <v>443.72013862567019</v>
      </c>
      <c r="CI151" s="32">
        <f t="shared" si="76"/>
        <v>444.70779482168314</v>
      </c>
      <c r="CJ151" s="32">
        <v>459.82539778070498</v>
      </c>
      <c r="CK151" s="32"/>
      <c r="CL151" s="32"/>
      <c r="CM151" s="32">
        <f t="shared" si="77"/>
        <v>1840.6811266091631</v>
      </c>
      <c r="CN151" s="32">
        <f t="shared" si="78"/>
        <v>1905.8265184519319</v>
      </c>
      <c r="CO151" s="32">
        <v>1884.3534204482071</v>
      </c>
      <c r="CP151" s="32"/>
      <c r="CQ151" s="32"/>
      <c r="CR151" s="32"/>
    </row>
    <row r="152" spans="51:96" ht="16" x14ac:dyDescent="0.5">
      <c r="AY152" s="30">
        <f t="shared" si="61"/>
        <v>2002</v>
      </c>
      <c r="AZ152" s="31" t="s">
        <v>182</v>
      </c>
      <c r="BA152" s="31">
        <f t="shared" si="62"/>
        <v>5814.7822412545265</v>
      </c>
      <c r="BB152" s="32">
        <v>5486.8925166180397</v>
      </c>
      <c r="BC152" s="32"/>
      <c r="BD152" s="32">
        <f t="shared" si="63"/>
        <v>785.79520625510986</v>
      </c>
      <c r="BE152" s="32">
        <f t="shared" si="64"/>
        <v>687.49847187238367</v>
      </c>
      <c r="BF152" s="32">
        <v>751.86389699728898</v>
      </c>
      <c r="BG152" s="32"/>
      <c r="BH152" s="32"/>
      <c r="BI152" s="32">
        <f t="shared" si="65"/>
        <v>133.24863560136208</v>
      </c>
      <c r="BJ152" s="32">
        <f t="shared" si="66"/>
        <v>144.42341634115465</v>
      </c>
      <c r="BK152" s="32">
        <v>85.427540255273598</v>
      </c>
      <c r="BL152" s="32"/>
      <c r="BM152" s="32"/>
      <c r="BN152" s="32">
        <f t="shared" si="67"/>
        <v>721.42347156272751</v>
      </c>
      <c r="BO152" s="32">
        <f t="shared" si="68"/>
        <v>742.29464533241139</v>
      </c>
      <c r="BP152" s="32">
        <v>781.21390484475796</v>
      </c>
      <c r="BQ152" s="32"/>
      <c r="BR152" s="32"/>
      <c r="BS152" s="32">
        <f t="shared" si="69"/>
        <v>45.581774938604198</v>
      </c>
      <c r="BT152" s="32">
        <f t="shared" si="70"/>
        <v>63.590478350943464</v>
      </c>
      <c r="BU152" s="32">
        <v>27.246951193797202</v>
      </c>
      <c r="BV152" s="32"/>
      <c r="BW152" s="32"/>
      <c r="BX152" s="32">
        <f t="shared" si="71"/>
        <v>415.81100692600307</v>
      </c>
      <c r="BY152" s="32">
        <f t="shared" si="72"/>
        <v>428.55614317337182</v>
      </c>
      <c r="BZ152" s="32">
        <v>456.49747729783002</v>
      </c>
      <c r="CA152" s="32"/>
      <c r="CB152" s="32"/>
      <c r="CC152" s="32">
        <f t="shared" si="73"/>
        <v>1361.2316398839369</v>
      </c>
      <c r="CD152" s="32">
        <f t="shared" si="74"/>
        <v>1388.9383782964921</v>
      </c>
      <c r="CE152" s="32">
        <v>1087.6189415532101</v>
      </c>
      <c r="CF152" s="32"/>
      <c r="CG152" s="32"/>
      <c r="CH152" s="32">
        <f t="shared" si="75"/>
        <v>436.31442928406773</v>
      </c>
      <c r="CI152" s="32">
        <f t="shared" si="76"/>
        <v>437.28560145314481</v>
      </c>
      <c r="CJ152" s="32">
        <v>452.15089092961199</v>
      </c>
      <c r="CK152" s="32"/>
      <c r="CL152" s="32"/>
      <c r="CM152" s="32">
        <f t="shared" si="77"/>
        <v>1834.3773043960739</v>
      </c>
      <c r="CN152" s="32">
        <f t="shared" si="78"/>
        <v>1899.29959134455</v>
      </c>
      <c r="CO152" s="32">
        <v>1877.9000327443769</v>
      </c>
      <c r="CP152" s="32"/>
      <c r="CQ152" s="32"/>
      <c r="CR152" s="32"/>
    </row>
    <row r="153" spans="51:96" ht="16" x14ac:dyDescent="0.5">
      <c r="AY153" s="30">
        <f t="shared" si="61"/>
        <v>2002</v>
      </c>
      <c r="AZ153" s="31" t="s">
        <v>183</v>
      </c>
      <c r="BA153" s="31">
        <f t="shared" si="62"/>
        <v>5814.2743039152338</v>
      </c>
      <c r="BB153" s="32">
        <v>5486.41322135465</v>
      </c>
      <c r="BC153" s="32"/>
      <c r="BD153" s="32">
        <f t="shared" si="63"/>
        <v>753.34718268622078</v>
      </c>
      <c r="BE153" s="32">
        <f t="shared" si="64"/>
        <v>659.10943813774941</v>
      </c>
      <c r="BF153" s="32">
        <v>720.81700684555096</v>
      </c>
      <c r="BG153" s="32"/>
      <c r="BH153" s="32"/>
      <c r="BI153" s="32">
        <f t="shared" si="65"/>
        <v>133.87725216542245</v>
      </c>
      <c r="BJ153" s="32">
        <f t="shared" si="66"/>
        <v>145.10475128571531</v>
      </c>
      <c r="BK153" s="32">
        <v>85.830555014779705</v>
      </c>
      <c r="BL153" s="32"/>
      <c r="BM153" s="32"/>
      <c r="BN153" s="32">
        <f t="shared" si="67"/>
        <v>716.66213166892771</v>
      </c>
      <c r="BO153" s="32">
        <f t="shared" si="68"/>
        <v>737.39555728344737</v>
      </c>
      <c r="BP153" s="32">
        <v>776.05795265114398</v>
      </c>
      <c r="BQ153" s="32"/>
      <c r="BR153" s="32"/>
      <c r="BS153" s="32">
        <f t="shared" si="69"/>
        <v>45.417212012794174</v>
      </c>
      <c r="BT153" s="32">
        <f t="shared" si="70"/>
        <v>63.360898981004802</v>
      </c>
      <c r="BU153" s="32">
        <v>27.148582097510499</v>
      </c>
      <c r="BV153" s="32"/>
      <c r="BW153" s="32"/>
      <c r="BX153" s="32">
        <f t="shared" si="71"/>
        <v>410.18185687320329</v>
      </c>
      <c r="BY153" s="32">
        <f t="shared" si="72"/>
        <v>422.75445251153383</v>
      </c>
      <c r="BZ153" s="32">
        <v>450.31752353125898</v>
      </c>
      <c r="CA153" s="32"/>
      <c r="CB153" s="32"/>
      <c r="CC153" s="32">
        <f t="shared" si="73"/>
        <v>1375.2707853271916</v>
      </c>
      <c r="CD153" s="32">
        <f t="shared" si="74"/>
        <v>1403.2632788742403</v>
      </c>
      <c r="CE153" s="32">
        <v>1098.83616576393</v>
      </c>
      <c r="CF153" s="32"/>
      <c r="CG153" s="32"/>
      <c r="CH153" s="32">
        <f t="shared" si="75"/>
        <v>431.20188566889033</v>
      </c>
      <c r="CI153" s="32">
        <f t="shared" si="76"/>
        <v>432.16167806288081</v>
      </c>
      <c r="CJ153" s="32">
        <v>446.85278251199202</v>
      </c>
      <c r="CK153" s="32"/>
      <c r="CL153" s="32"/>
      <c r="CM153" s="32">
        <f t="shared" si="77"/>
        <v>1837.4366337183617</v>
      </c>
      <c r="CN153" s="32">
        <f t="shared" si="78"/>
        <v>1902.4671964592035</v>
      </c>
      <c r="CO153" s="32">
        <v>1881.0319482018631</v>
      </c>
      <c r="CP153" s="32"/>
      <c r="CQ153" s="32"/>
      <c r="CR153" s="32"/>
    </row>
    <row r="154" spans="51:96" ht="16" x14ac:dyDescent="0.5">
      <c r="AY154" s="30">
        <f t="shared" si="61"/>
        <v>2002</v>
      </c>
      <c r="AZ154" s="34" t="s">
        <v>184</v>
      </c>
      <c r="BA154" s="31">
        <f t="shared" si="62"/>
        <v>5801.7570156218462</v>
      </c>
      <c r="BB154" s="32">
        <v>5474.6017703637499</v>
      </c>
      <c r="BC154" s="32"/>
      <c r="BD154" s="32">
        <f t="shared" si="63"/>
        <v>734.21875395685549</v>
      </c>
      <c r="BE154" s="32">
        <f t="shared" si="64"/>
        <v>642.37382379946462</v>
      </c>
      <c r="BF154" s="32">
        <v>702.51456003318594</v>
      </c>
      <c r="BG154" s="32"/>
      <c r="BH154" s="32"/>
      <c r="BI154" s="32">
        <f t="shared" si="65"/>
        <v>126.6525013382316</v>
      </c>
      <c r="BJ154" s="32">
        <f t="shared" si="66"/>
        <v>137.27410302453475</v>
      </c>
      <c r="BK154" s="32">
        <v>81.198667496091602</v>
      </c>
      <c r="BL154" s="32"/>
      <c r="BM154" s="32"/>
      <c r="BN154" s="32">
        <f t="shared" si="67"/>
        <v>716.36731022235108</v>
      </c>
      <c r="BO154" s="32">
        <f t="shared" si="68"/>
        <v>737.09220649192252</v>
      </c>
      <c r="BP154" s="32">
        <v>775.73869687060596</v>
      </c>
      <c r="BQ154" s="32"/>
      <c r="BR154" s="32"/>
      <c r="BS154" s="32">
        <f t="shared" si="69"/>
        <v>47.001144076377507</v>
      </c>
      <c r="BT154" s="32">
        <f t="shared" si="70"/>
        <v>65.570619812067861</v>
      </c>
      <c r="BU154" s="32">
        <v>28.095392959721899</v>
      </c>
      <c r="BV154" s="32"/>
      <c r="BW154" s="32"/>
      <c r="BX154" s="32">
        <f t="shared" si="71"/>
        <v>401.56528462621031</v>
      </c>
      <c r="BY154" s="32">
        <f t="shared" si="72"/>
        <v>413.87377136544006</v>
      </c>
      <c r="BZ154" s="32">
        <v>440.85783288289002</v>
      </c>
      <c r="CA154" s="32"/>
      <c r="CB154" s="32"/>
      <c r="CC154" s="32">
        <f t="shared" si="73"/>
        <v>1377.6656018944707</v>
      </c>
      <c r="CD154" s="32">
        <f t="shared" si="74"/>
        <v>1405.7068399418906</v>
      </c>
      <c r="CE154" s="32">
        <v>1100.7496151606399</v>
      </c>
      <c r="CF154" s="32"/>
      <c r="CG154" s="32"/>
      <c r="CH154" s="32">
        <f t="shared" si="75"/>
        <v>434.1921577376836</v>
      </c>
      <c r="CI154" s="32">
        <f t="shared" si="76"/>
        <v>435.15860604038636</v>
      </c>
      <c r="CJ154" s="32">
        <v>449.95158944864397</v>
      </c>
      <c r="CK154" s="32"/>
      <c r="CL154" s="32"/>
      <c r="CM154" s="32">
        <f t="shared" si="77"/>
        <v>1863.1025972765021</v>
      </c>
      <c r="CN154" s="32">
        <f t="shared" si="78"/>
        <v>1929.041529875027</v>
      </c>
      <c r="CO154" s="32">
        <v>1907.3068665028809</v>
      </c>
      <c r="CP154" s="32"/>
      <c r="CQ154" s="32"/>
      <c r="CR154" s="32"/>
    </row>
    <row r="155" spans="51:96" ht="16" x14ac:dyDescent="0.5">
      <c r="AY155" s="30">
        <f t="shared" si="61"/>
        <v>2002</v>
      </c>
      <c r="AZ155" s="31" t="s">
        <v>185</v>
      </c>
      <c r="BA155" s="31">
        <f t="shared" si="62"/>
        <v>5823.237646292695</v>
      </c>
      <c r="BB155" s="32">
        <v>5494.8711298668304</v>
      </c>
      <c r="BC155" s="32"/>
      <c r="BD155" s="32">
        <f t="shared" si="63"/>
        <v>731.94910171012179</v>
      </c>
      <c r="BE155" s="32">
        <f t="shared" si="64"/>
        <v>640.38808700838956</v>
      </c>
      <c r="BF155" s="32">
        <v>700.34291331216502</v>
      </c>
      <c r="BG155" s="32"/>
      <c r="BH155" s="32"/>
      <c r="BI155" s="32">
        <f t="shared" si="65"/>
        <v>125.11162681296595</v>
      </c>
      <c r="BJ155" s="32">
        <f t="shared" si="66"/>
        <v>135.60400439960264</v>
      </c>
      <c r="BK155" s="32">
        <v>80.210791560691703</v>
      </c>
      <c r="BL155" s="32"/>
      <c r="BM155" s="32"/>
      <c r="BN155" s="32">
        <f t="shared" si="67"/>
        <v>723.46078582904317</v>
      </c>
      <c r="BO155" s="32">
        <f t="shared" si="68"/>
        <v>744.39090020954973</v>
      </c>
      <c r="BP155" s="32">
        <v>783.42006848667097</v>
      </c>
      <c r="BQ155" s="32"/>
      <c r="BR155" s="32"/>
      <c r="BS155" s="32">
        <f t="shared" si="69"/>
        <v>44.037810215011937</v>
      </c>
      <c r="BT155" s="32">
        <f t="shared" si="70"/>
        <v>61.436515380820907</v>
      </c>
      <c r="BU155" s="32">
        <v>26.3240311994502</v>
      </c>
      <c r="BV155" s="32"/>
      <c r="BW155" s="32"/>
      <c r="BX155" s="32">
        <f t="shared" si="71"/>
        <v>398.42233551128453</v>
      </c>
      <c r="BY155" s="32">
        <f t="shared" si="72"/>
        <v>410.63448686251098</v>
      </c>
      <c r="BZ155" s="32">
        <v>437.40735100929601</v>
      </c>
      <c r="CA155" s="32"/>
      <c r="CB155" s="32"/>
      <c r="CC155" s="32">
        <f t="shared" si="73"/>
        <v>1352.9498561100108</v>
      </c>
      <c r="CD155" s="32">
        <f t="shared" si="74"/>
        <v>1380.4880256986492</v>
      </c>
      <c r="CE155" s="32">
        <v>1081.00182758197</v>
      </c>
      <c r="CF155" s="32"/>
      <c r="CG155" s="32"/>
      <c r="CH155" s="32">
        <f t="shared" si="75"/>
        <v>437.41738899100125</v>
      </c>
      <c r="CI155" s="32">
        <f t="shared" si="76"/>
        <v>438.39101618723095</v>
      </c>
      <c r="CJ155" s="32">
        <v>453.29388364467701</v>
      </c>
      <c r="CK155" s="32"/>
      <c r="CL155" s="32"/>
      <c r="CM155" s="32">
        <f t="shared" si="77"/>
        <v>1868.2739382813522</v>
      </c>
      <c r="CN155" s="32">
        <f t="shared" si="78"/>
        <v>1934.3958949959194</v>
      </c>
      <c r="CO155" s="32">
        <v>1912.600903568793</v>
      </c>
      <c r="CP155" s="32"/>
      <c r="CQ155" s="32"/>
      <c r="CR155" s="32"/>
    </row>
    <row r="156" spans="51:96" ht="16" x14ac:dyDescent="0.5">
      <c r="AY156" s="30">
        <f t="shared" si="61"/>
        <v>2002</v>
      </c>
      <c r="AZ156" s="31" t="s">
        <v>186</v>
      </c>
      <c r="BA156" s="31">
        <f t="shared" si="62"/>
        <v>5892.0441295108385</v>
      </c>
      <c r="BB156" s="32">
        <v>5559.7976846715701</v>
      </c>
      <c r="BC156" s="32"/>
      <c r="BD156" s="32">
        <f t="shared" si="63"/>
        <v>738.94499389586997</v>
      </c>
      <c r="BE156" s="32">
        <f t="shared" si="64"/>
        <v>646.50884868878643</v>
      </c>
      <c r="BF156" s="32">
        <v>707.03671688831196</v>
      </c>
      <c r="BG156" s="32"/>
      <c r="BH156" s="32"/>
      <c r="BI156" s="32">
        <f t="shared" si="65"/>
        <v>125.17558769339414</v>
      </c>
      <c r="BJ156" s="32">
        <f t="shared" si="66"/>
        <v>135.67332930354581</v>
      </c>
      <c r="BK156" s="32">
        <v>80.251797764341603</v>
      </c>
      <c r="BL156" s="32"/>
      <c r="BM156" s="32"/>
      <c r="BN156" s="32">
        <f t="shared" si="67"/>
        <v>725.49866312296001</v>
      </c>
      <c r="BO156" s="32">
        <f t="shared" si="68"/>
        <v>746.48773440298442</v>
      </c>
      <c r="BP156" s="32">
        <v>785.62684181902</v>
      </c>
      <c r="BQ156" s="32"/>
      <c r="BR156" s="32"/>
      <c r="BS156" s="32">
        <f t="shared" si="69"/>
        <v>42.220587753797076</v>
      </c>
      <c r="BT156" s="32">
        <f t="shared" si="70"/>
        <v>58.901334472785152</v>
      </c>
      <c r="BU156" s="32">
        <v>25.237768723368799</v>
      </c>
      <c r="BV156" s="32"/>
      <c r="BW156" s="32"/>
      <c r="BX156" s="32">
        <f t="shared" si="71"/>
        <v>397.3005258437986</v>
      </c>
      <c r="BY156" s="32">
        <f t="shared" si="72"/>
        <v>409.47829230184624</v>
      </c>
      <c r="BZ156" s="32">
        <v>436.17577398346998</v>
      </c>
      <c r="CA156" s="32"/>
      <c r="CB156" s="32"/>
      <c r="CC156" s="32">
        <f t="shared" si="73"/>
        <v>1360.3378822713742</v>
      </c>
      <c r="CD156" s="32">
        <f t="shared" si="74"/>
        <v>1388.0264289907229</v>
      </c>
      <c r="CE156" s="32">
        <v>1086.9048325947499</v>
      </c>
      <c r="CF156" s="32"/>
      <c r="CG156" s="32"/>
      <c r="CH156" s="32">
        <f t="shared" si="75"/>
        <v>443.92548115834694</v>
      </c>
      <c r="CI156" s="32">
        <f t="shared" si="76"/>
        <v>444.91359441683477</v>
      </c>
      <c r="CJ156" s="32">
        <v>460.03819342270998</v>
      </c>
      <c r="CK156" s="32"/>
      <c r="CL156" s="32"/>
      <c r="CM156" s="32">
        <f t="shared" si="77"/>
        <v>1869.2491024823044</v>
      </c>
      <c r="CN156" s="32">
        <f t="shared" si="78"/>
        <v>1935.4055722111377</v>
      </c>
      <c r="CO156" s="32">
        <v>1913.599204671031</v>
      </c>
      <c r="CP156" s="32"/>
      <c r="CQ156" s="32"/>
      <c r="CR156" s="32"/>
    </row>
    <row r="157" spans="51:96" ht="16" x14ac:dyDescent="0.5">
      <c r="AY157" s="30">
        <f t="shared" si="61"/>
        <v>2002</v>
      </c>
      <c r="AZ157" s="31" t="s">
        <v>187</v>
      </c>
      <c r="BA157" s="31">
        <f t="shared" si="62"/>
        <v>5985.9425285442339</v>
      </c>
      <c r="BB157" s="32">
        <v>5648.4012473851399</v>
      </c>
      <c r="BC157" s="32"/>
      <c r="BD157" s="32">
        <f t="shared" si="63"/>
        <v>761.37430507234501</v>
      </c>
      <c r="BE157" s="32">
        <f t="shared" si="64"/>
        <v>666.13243131722334</v>
      </c>
      <c r="BF157" s="32">
        <v>728.49751121979898</v>
      </c>
      <c r="BG157" s="32"/>
      <c r="BH157" s="32"/>
      <c r="BI157" s="32">
        <f t="shared" si="65"/>
        <v>125.86218011522196</v>
      </c>
      <c r="BJ157" s="32">
        <f t="shared" si="66"/>
        <v>136.4175022006776</v>
      </c>
      <c r="BK157" s="32">
        <v>80.691981646825298</v>
      </c>
      <c r="BL157" s="32"/>
      <c r="BM157" s="32"/>
      <c r="BN157" s="32">
        <f t="shared" si="67"/>
        <v>733.85027540141414</v>
      </c>
      <c r="BO157" s="32">
        <f t="shared" si="68"/>
        <v>755.08096337120742</v>
      </c>
      <c r="BP157" s="32">
        <v>794.67062247903596</v>
      </c>
      <c r="BQ157" s="32"/>
      <c r="BR157" s="32"/>
      <c r="BS157" s="32">
        <f t="shared" si="69"/>
        <v>43.676444096752014</v>
      </c>
      <c r="BT157" s="32">
        <f t="shared" si="70"/>
        <v>60.932378708852248</v>
      </c>
      <c r="BU157" s="32">
        <v>26.108021072583</v>
      </c>
      <c r="BV157" s="32"/>
      <c r="BW157" s="32"/>
      <c r="BX157" s="32">
        <f t="shared" si="71"/>
        <v>399.44522946752977</v>
      </c>
      <c r="BY157" s="32">
        <f t="shared" si="72"/>
        <v>411.68873381957093</v>
      </c>
      <c r="BZ157" s="32">
        <v>438.53033357298801</v>
      </c>
      <c r="CA157" s="32"/>
      <c r="CB157" s="32"/>
      <c r="CC157" s="32">
        <f t="shared" si="73"/>
        <v>1371.8347813124753</v>
      </c>
      <c r="CD157" s="32">
        <f t="shared" si="74"/>
        <v>1399.7573378542188</v>
      </c>
      <c r="CE157" s="32">
        <v>1096.09081152725</v>
      </c>
      <c r="CF157" s="32"/>
      <c r="CG157" s="32"/>
      <c r="CH157" s="32">
        <f t="shared" si="75"/>
        <v>446.4000703966351</v>
      </c>
      <c r="CI157" s="32">
        <f t="shared" si="76"/>
        <v>447.39369172920163</v>
      </c>
      <c r="CJ157" s="32">
        <v>462.60260031297202</v>
      </c>
      <c r="CK157" s="32"/>
      <c r="CL157" s="32"/>
      <c r="CM157" s="32">
        <f t="shared" si="77"/>
        <v>1887.8151984976198</v>
      </c>
      <c r="CN157" s="32">
        <f t="shared" si="78"/>
        <v>1954.6287595511933</v>
      </c>
      <c r="CO157" s="32">
        <v>1932.6058028400889</v>
      </c>
      <c r="CP157" s="32"/>
      <c r="CQ157" s="32"/>
      <c r="CR157" s="32"/>
    </row>
    <row r="158" spans="51:96" ht="16" x14ac:dyDescent="0.5">
      <c r="AY158" s="30">
        <f t="shared" si="61"/>
        <v>2002</v>
      </c>
      <c r="AZ158" s="31" t="s">
        <v>188</v>
      </c>
      <c r="BA158" s="31">
        <f t="shared" si="62"/>
        <v>6078.1652123603108</v>
      </c>
      <c r="BB158" s="32">
        <v>5735.4235867777998</v>
      </c>
      <c r="BC158" s="32"/>
      <c r="BD158" s="32">
        <f t="shared" si="63"/>
        <v>795.50554891207628</v>
      </c>
      <c r="BE158" s="32">
        <f t="shared" si="64"/>
        <v>695.99412784595086</v>
      </c>
      <c r="BF158" s="32">
        <v>761.15493875108098</v>
      </c>
      <c r="BG158" s="32"/>
      <c r="BH158" s="32"/>
      <c r="BI158" s="32">
        <f t="shared" si="65"/>
        <v>122.78034749440614</v>
      </c>
      <c r="BJ158" s="32">
        <f t="shared" si="66"/>
        <v>133.07721437197966</v>
      </c>
      <c r="BK158" s="32">
        <v>78.716176197962099</v>
      </c>
      <c r="BL158" s="32"/>
      <c r="BM158" s="32"/>
      <c r="BN158" s="32">
        <f t="shared" si="67"/>
        <v>742.03575273038689</v>
      </c>
      <c r="BO158" s="32">
        <f t="shared" si="68"/>
        <v>763.50325101541807</v>
      </c>
      <c r="BP158" s="32">
        <v>803.53449918841602</v>
      </c>
      <c r="BQ158" s="32"/>
      <c r="BR158" s="32"/>
      <c r="BS158" s="32">
        <f t="shared" si="69"/>
        <v>45.182422416407263</v>
      </c>
      <c r="BT158" s="32">
        <f t="shared" si="70"/>
        <v>63.033347393420101</v>
      </c>
      <c r="BU158" s="32">
        <v>27.008234322940901</v>
      </c>
      <c r="BV158" s="32"/>
      <c r="BW158" s="32"/>
      <c r="BX158" s="32">
        <f t="shared" si="71"/>
        <v>413.98378898878849</v>
      </c>
      <c r="BY158" s="32">
        <f t="shared" si="72"/>
        <v>426.67291868227699</v>
      </c>
      <c r="BZ158" s="32">
        <v>454.49146888314601</v>
      </c>
      <c r="CA158" s="32"/>
      <c r="CB158" s="32"/>
      <c r="CC158" s="32">
        <f t="shared" si="73"/>
        <v>1393.9219871509113</v>
      </c>
      <c r="CD158" s="32">
        <f t="shared" si="74"/>
        <v>1422.2941104059896</v>
      </c>
      <c r="CE158" s="32">
        <v>1113.7384056119099</v>
      </c>
      <c r="CF158" s="32"/>
      <c r="CG158" s="32"/>
      <c r="CH158" s="32">
        <f t="shared" si="75"/>
        <v>444.38001854695517</v>
      </c>
      <c r="CI158" s="32">
        <f t="shared" si="76"/>
        <v>445.36914353925692</v>
      </c>
      <c r="CJ158" s="32">
        <v>460.509228693208</v>
      </c>
      <c r="CK158" s="32"/>
      <c r="CL158" s="32"/>
      <c r="CM158" s="32">
        <f t="shared" si="77"/>
        <v>1904.0719803952159</v>
      </c>
      <c r="CN158" s="32">
        <f t="shared" si="78"/>
        <v>1971.4609015214883</v>
      </c>
      <c r="CO158" s="32">
        <v>1949.2482957365351</v>
      </c>
      <c r="CP158" s="32"/>
      <c r="CQ158" s="32"/>
      <c r="CR158" s="32"/>
    </row>
    <row r="159" spans="51:96" ht="16" x14ac:dyDescent="0.5">
      <c r="AY159" s="30">
        <f t="shared" si="61"/>
        <v>2002</v>
      </c>
      <c r="AZ159" s="31" t="s">
        <v>189</v>
      </c>
      <c r="BA159" s="31">
        <f t="shared" si="62"/>
        <v>6099.3447629525717</v>
      </c>
      <c r="BB159" s="32">
        <v>5755.4088438052304</v>
      </c>
      <c r="BC159" s="32"/>
      <c r="BD159" s="32">
        <f t="shared" si="63"/>
        <v>838.94555372388334</v>
      </c>
      <c r="BE159" s="32">
        <f t="shared" si="64"/>
        <v>734.00013334014898</v>
      </c>
      <c r="BF159" s="32">
        <v>802.719166991973</v>
      </c>
      <c r="BG159" s="32"/>
      <c r="BH159" s="32"/>
      <c r="BI159" s="32">
        <f t="shared" si="65"/>
        <v>126.05472767952877</v>
      </c>
      <c r="BJ159" s="32">
        <f t="shared" si="66"/>
        <v>136.62619759871941</v>
      </c>
      <c r="BK159" s="32">
        <v>80.815426549106206</v>
      </c>
      <c r="BL159" s="32"/>
      <c r="BM159" s="32"/>
      <c r="BN159" s="32">
        <f t="shared" si="67"/>
        <v>740.75585316714591</v>
      </c>
      <c r="BO159" s="32">
        <f t="shared" si="68"/>
        <v>762.18632326104489</v>
      </c>
      <c r="BP159" s="32">
        <v>802.14852357905204</v>
      </c>
      <c r="BQ159" s="32"/>
      <c r="BR159" s="32"/>
      <c r="BS159" s="32">
        <f t="shared" si="69"/>
        <v>41.783779717610074</v>
      </c>
      <c r="BT159" s="32">
        <f t="shared" si="70"/>
        <v>58.291949866633203</v>
      </c>
      <c r="BU159" s="32">
        <v>24.976662453174701</v>
      </c>
      <c r="BV159" s="32"/>
      <c r="BW159" s="32"/>
      <c r="BX159" s="32">
        <f t="shared" si="71"/>
        <v>426.82847546121712</v>
      </c>
      <c r="BY159" s="32">
        <f t="shared" si="72"/>
        <v>439.91131113270774</v>
      </c>
      <c r="BZ159" s="32">
        <v>468.59298826016601</v>
      </c>
      <c r="CA159" s="32"/>
      <c r="CB159" s="32"/>
      <c r="CC159" s="32">
        <f t="shared" si="73"/>
        <v>1427.0282148452554</v>
      </c>
      <c r="CD159" s="32">
        <f t="shared" si="74"/>
        <v>1456.0741878432268</v>
      </c>
      <c r="CE159" s="32">
        <v>1140.1901565621099</v>
      </c>
      <c r="CF159" s="32"/>
      <c r="CG159" s="32"/>
      <c r="CH159" s="32">
        <f t="shared" si="75"/>
        <v>435.64157070478291</v>
      </c>
      <c r="CI159" s="32">
        <f t="shared" si="76"/>
        <v>436.61124518897475</v>
      </c>
      <c r="CJ159" s="32">
        <v>451.453610285943</v>
      </c>
      <c r="CK159" s="32"/>
      <c r="CL159" s="32"/>
      <c r="CM159" s="32">
        <f t="shared" si="77"/>
        <v>1918.9966320897151</v>
      </c>
      <c r="CN159" s="32">
        <f t="shared" si="78"/>
        <v>1986.9137665326234</v>
      </c>
      <c r="CO159" s="32">
        <v>1964.5270520963268</v>
      </c>
      <c r="CP159" s="32"/>
      <c r="CQ159" s="32"/>
      <c r="CR159" s="32"/>
    </row>
    <row r="160" spans="51:96" ht="16" x14ac:dyDescent="0.5">
      <c r="AY160" s="30">
        <f t="shared" si="61"/>
        <v>2003</v>
      </c>
      <c r="AZ160" s="31" t="s">
        <v>178</v>
      </c>
      <c r="BA160" s="31">
        <f t="shared" si="62"/>
        <v>6113.5683956565308</v>
      </c>
      <c r="BB160" s="32">
        <v>5768.8304201608798</v>
      </c>
      <c r="BC160" s="32"/>
      <c r="BD160" s="32">
        <f t="shared" si="63"/>
        <v>864.71902696257837</v>
      </c>
      <c r="BE160" s="32">
        <f t="shared" si="64"/>
        <v>756.54954993800754</v>
      </c>
      <c r="BF160" s="32">
        <v>827.37971960688606</v>
      </c>
      <c r="BG160" s="32"/>
      <c r="BH160" s="32"/>
      <c r="BI160" s="32">
        <f t="shared" si="65"/>
        <v>120.36790080235285</v>
      </c>
      <c r="BJ160" s="32">
        <f t="shared" si="66"/>
        <v>130.46244993979741</v>
      </c>
      <c r="BK160" s="32">
        <v>77.169523311281594</v>
      </c>
      <c r="BL160" s="32"/>
      <c r="BM160" s="32"/>
      <c r="BN160" s="32">
        <f t="shared" si="67"/>
        <v>730.22094575896926</v>
      </c>
      <c r="BO160" s="32">
        <f t="shared" si="68"/>
        <v>751.34663524642747</v>
      </c>
      <c r="BP160" s="32">
        <v>790.74049975125502</v>
      </c>
      <c r="BQ160" s="32"/>
      <c r="BR160" s="32"/>
      <c r="BS160" s="32">
        <f t="shared" si="69"/>
        <v>44.582389738977319</v>
      </c>
      <c r="BT160" s="32">
        <f t="shared" si="70"/>
        <v>62.196250438872774</v>
      </c>
      <c r="BU160" s="32">
        <v>26.649558929131899</v>
      </c>
      <c r="BV160" s="32"/>
      <c r="BW160" s="32"/>
      <c r="BX160" s="32">
        <f t="shared" si="71"/>
        <v>436.05780398908308</v>
      </c>
      <c r="BY160" s="32">
        <f t="shared" si="72"/>
        <v>449.42353031907015</v>
      </c>
      <c r="BZ160" s="32">
        <v>478.72539245328898</v>
      </c>
      <c r="CA160" s="32"/>
      <c r="CB160" s="32"/>
      <c r="CC160" s="32">
        <f t="shared" si="73"/>
        <v>1429.4608512053653</v>
      </c>
      <c r="CD160" s="32">
        <f t="shared" si="74"/>
        <v>1458.5563384941506</v>
      </c>
      <c r="CE160" s="32">
        <v>1142.13382383052</v>
      </c>
      <c r="CF160" s="32"/>
      <c r="CG160" s="32"/>
      <c r="CH160" s="32">
        <f t="shared" si="75"/>
        <v>439.23233498735732</v>
      </c>
      <c r="CI160" s="32">
        <f t="shared" si="76"/>
        <v>440.21000198819058</v>
      </c>
      <c r="CJ160" s="32">
        <v>455.17470489229902</v>
      </c>
      <c r="CK160" s="32"/>
      <c r="CL160" s="32"/>
      <c r="CM160" s="32">
        <f t="shared" si="77"/>
        <v>1912.0695539833341</v>
      </c>
      <c r="CN160" s="32">
        <f t="shared" si="78"/>
        <v>1979.7415252575422</v>
      </c>
      <c r="CO160" s="32">
        <v>1957.435621030525</v>
      </c>
      <c r="CP160" s="32"/>
      <c r="CQ160" s="32"/>
      <c r="CR160" s="32"/>
    </row>
    <row r="161" spans="51:96" ht="16" x14ac:dyDescent="0.5">
      <c r="AY161" s="30">
        <f t="shared" si="61"/>
        <v>2003</v>
      </c>
      <c r="AZ161" s="31" t="s">
        <v>179</v>
      </c>
      <c r="BA161" s="31">
        <f t="shared" si="62"/>
        <v>6128.7345900652044</v>
      </c>
      <c r="BB161" s="32">
        <v>5783.1414081143303</v>
      </c>
      <c r="BC161" s="32"/>
      <c r="BD161" s="32">
        <f t="shared" si="63"/>
        <v>875.78925068409194</v>
      </c>
      <c r="BE161" s="32">
        <f t="shared" si="64"/>
        <v>766.23497666400783</v>
      </c>
      <c r="BF161" s="32">
        <v>837.97192159747306</v>
      </c>
      <c r="BG161" s="32"/>
      <c r="BH161" s="32"/>
      <c r="BI161" s="32">
        <f t="shared" si="65"/>
        <v>120.13281192429957</v>
      </c>
      <c r="BJ161" s="32">
        <f t="shared" si="66"/>
        <v>130.20764553779333</v>
      </c>
      <c r="BK161" s="32">
        <v>77.018804585323707</v>
      </c>
      <c r="BL161" s="32"/>
      <c r="BM161" s="32"/>
      <c r="BN161" s="32">
        <f t="shared" si="67"/>
        <v>729.35873843774277</v>
      </c>
      <c r="BO161" s="32">
        <f t="shared" si="68"/>
        <v>750.45948379801894</v>
      </c>
      <c r="BP161" s="32">
        <v>789.80683405454295</v>
      </c>
      <c r="BQ161" s="32"/>
      <c r="BR161" s="32"/>
      <c r="BS161" s="32">
        <f t="shared" si="69"/>
        <v>44.565882664043642</v>
      </c>
      <c r="BT161" s="32">
        <f t="shared" si="70"/>
        <v>62.173221656149387</v>
      </c>
      <c r="BU161" s="32">
        <v>26.639691663855899</v>
      </c>
      <c r="BV161" s="32"/>
      <c r="BW161" s="32"/>
      <c r="BX161" s="32">
        <f t="shared" si="71"/>
        <v>435.04879241903694</v>
      </c>
      <c r="BY161" s="32">
        <f t="shared" si="72"/>
        <v>448.38359126100369</v>
      </c>
      <c r="BZ161" s="32">
        <v>477.61765064602997</v>
      </c>
      <c r="CA161" s="32"/>
      <c r="CB161" s="32"/>
      <c r="CC161" s="32">
        <f t="shared" si="73"/>
        <v>1435.1526950999598</v>
      </c>
      <c r="CD161" s="32">
        <f t="shared" si="74"/>
        <v>1464.3640351394833</v>
      </c>
      <c r="CE161" s="32">
        <v>1146.68158561532</v>
      </c>
      <c r="CF161" s="32"/>
      <c r="CG161" s="32"/>
      <c r="CH161" s="32">
        <f t="shared" si="75"/>
        <v>449.632690198283</v>
      </c>
      <c r="CI161" s="32">
        <f t="shared" si="76"/>
        <v>450.63350687020545</v>
      </c>
      <c r="CJ161" s="32">
        <v>465.95255123196898</v>
      </c>
      <c r="CK161" s="32"/>
      <c r="CL161" s="32"/>
      <c r="CM161" s="32">
        <f t="shared" si="77"/>
        <v>1902.0138958666721</v>
      </c>
      <c r="CN161" s="32">
        <f t="shared" si="78"/>
        <v>1969.3299772592613</v>
      </c>
      <c r="CO161" s="32">
        <v>1947.141380766381</v>
      </c>
      <c r="CP161" s="32"/>
      <c r="CQ161" s="32"/>
      <c r="CR161" s="32"/>
    </row>
    <row r="162" spans="51:96" ht="16" x14ac:dyDescent="0.5">
      <c r="AY162" s="30">
        <f t="shared" si="61"/>
        <v>2003</v>
      </c>
      <c r="AZ162" s="31" t="s">
        <v>180</v>
      </c>
      <c r="BA162" s="31">
        <f t="shared" si="62"/>
        <v>6125.0640603618549</v>
      </c>
      <c r="BB162" s="32">
        <v>5779.6778558907499</v>
      </c>
      <c r="BC162" s="32"/>
      <c r="BD162" s="32">
        <f t="shared" si="63"/>
        <v>873.97792446418896</v>
      </c>
      <c r="BE162" s="32">
        <f t="shared" si="64"/>
        <v>764.6502329568267</v>
      </c>
      <c r="BF162" s="32">
        <v>836.23880999334403</v>
      </c>
      <c r="BG162" s="32"/>
      <c r="BH162" s="32"/>
      <c r="BI162" s="32">
        <f t="shared" si="65"/>
        <v>116.33994514506595</v>
      </c>
      <c r="BJ162" s="32">
        <f t="shared" si="66"/>
        <v>126.09669329042798</v>
      </c>
      <c r="BK162" s="32">
        <v>74.5871453191439</v>
      </c>
      <c r="BL162" s="32"/>
      <c r="BM162" s="32"/>
      <c r="BN162" s="32">
        <f t="shared" si="67"/>
        <v>746.24308523876368</v>
      </c>
      <c r="BO162" s="32">
        <f t="shared" si="68"/>
        <v>767.8323039437015</v>
      </c>
      <c r="BP162" s="32">
        <v>808.09052874305405</v>
      </c>
      <c r="BQ162" s="32"/>
      <c r="BR162" s="32"/>
      <c r="BS162" s="32">
        <f t="shared" si="69"/>
        <v>43.855361867157306</v>
      </c>
      <c r="BT162" s="32">
        <f t="shared" si="70"/>
        <v>61.181984315937122</v>
      </c>
      <c r="BU162" s="32">
        <v>26.214970917438801</v>
      </c>
      <c r="BV162" s="32"/>
      <c r="BW162" s="32"/>
      <c r="BX162" s="32">
        <f t="shared" si="71"/>
        <v>435.89636002313711</v>
      </c>
      <c r="BY162" s="32">
        <f t="shared" si="72"/>
        <v>449.25713789022149</v>
      </c>
      <c r="BZ162" s="32">
        <v>478.54815144246498</v>
      </c>
      <c r="CA162" s="32"/>
      <c r="CB162" s="32"/>
      <c r="CC162" s="32">
        <f t="shared" si="73"/>
        <v>1420.2456374576191</v>
      </c>
      <c r="CD162" s="32">
        <f t="shared" si="74"/>
        <v>1449.1535567313481</v>
      </c>
      <c r="CE162" s="32">
        <v>1134.77090283394</v>
      </c>
      <c r="CF162" s="32"/>
      <c r="CG162" s="32"/>
      <c r="CH162" s="32">
        <f t="shared" si="75"/>
        <v>467.82014942969818</v>
      </c>
      <c r="CI162" s="32">
        <f t="shared" si="76"/>
        <v>468.86144872847467</v>
      </c>
      <c r="CJ162" s="32">
        <v>484.80014219687001</v>
      </c>
      <c r="CK162" s="32"/>
      <c r="CL162" s="32"/>
      <c r="CM162" s="32">
        <f t="shared" si="77"/>
        <v>1894.9313142293363</v>
      </c>
      <c r="CN162" s="32">
        <f t="shared" si="78"/>
        <v>1961.9967288718012</v>
      </c>
      <c r="CO162" s="32">
        <v>1939.89075666806</v>
      </c>
      <c r="CP162" s="32"/>
      <c r="CQ162" s="32"/>
      <c r="CR162" s="32"/>
    </row>
    <row r="163" spans="51:96" ht="16" x14ac:dyDescent="0.5">
      <c r="AY163" s="30">
        <f t="shared" si="61"/>
        <v>2003</v>
      </c>
      <c r="AZ163" s="31" t="s">
        <v>181</v>
      </c>
      <c r="BA163" s="31">
        <f t="shared" si="62"/>
        <v>6135.5398859189991</v>
      </c>
      <c r="BB163" s="32">
        <v>5789.5629601766996</v>
      </c>
      <c r="BC163" s="32"/>
      <c r="BD163" s="32">
        <f t="shared" si="63"/>
        <v>852.91352684525805</v>
      </c>
      <c r="BE163" s="32">
        <f t="shared" si="64"/>
        <v>746.22082404894684</v>
      </c>
      <c r="BF163" s="32">
        <v>816.08399108429603</v>
      </c>
      <c r="BG163" s="32"/>
      <c r="BH163" s="32"/>
      <c r="BI163" s="32">
        <f t="shared" si="65"/>
        <v>114.09828587138136</v>
      </c>
      <c r="BJ163" s="32">
        <f t="shared" si="66"/>
        <v>123.66703921466757</v>
      </c>
      <c r="BK163" s="32">
        <v>73.149986604707195</v>
      </c>
      <c r="BL163" s="32"/>
      <c r="BM163" s="32"/>
      <c r="BN163" s="32">
        <f t="shared" si="67"/>
        <v>757.35500955919508</v>
      </c>
      <c r="BO163" s="32">
        <f t="shared" si="68"/>
        <v>779.26570228396895</v>
      </c>
      <c r="BP163" s="32">
        <v>820.12339172975396</v>
      </c>
      <c r="BQ163" s="32"/>
      <c r="BR163" s="32"/>
      <c r="BS163" s="32">
        <f t="shared" si="69"/>
        <v>45.196272762859536</v>
      </c>
      <c r="BT163" s="32">
        <f t="shared" si="70"/>
        <v>63.052669812466149</v>
      </c>
      <c r="BU163" s="32">
        <v>27.0165135028173</v>
      </c>
      <c r="BV163" s="32"/>
      <c r="BW163" s="32"/>
      <c r="BX163" s="32">
        <f t="shared" si="71"/>
        <v>433.21071325242696</v>
      </c>
      <c r="BY163" s="32">
        <f t="shared" si="72"/>
        <v>446.48917263001755</v>
      </c>
      <c r="BZ163" s="32">
        <v>475.59971824728399</v>
      </c>
      <c r="CA163" s="32"/>
      <c r="CB163" s="32"/>
      <c r="CC163" s="32">
        <f t="shared" si="73"/>
        <v>1411.9321712972319</v>
      </c>
      <c r="CD163" s="32">
        <f t="shared" si="74"/>
        <v>1440.670876878406</v>
      </c>
      <c r="CE163" s="32">
        <v>1128.1284747555201</v>
      </c>
      <c r="CF163" s="32"/>
      <c r="CG163" s="32"/>
      <c r="CH163" s="32">
        <f t="shared" si="75"/>
        <v>473.45490323304011</v>
      </c>
      <c r="CI163" s="32">
        <f t="shared" si="76"/>
        <v>474.50874467048118</v>
      </c>
      <c r="CJ163" s="32">
        <v>490.63941493541</v>
      </c>
      <c r="CK163" s="32"/>
      <c r="CL163" s="32"/>
      <c r="CM163" s="32">
        <f t="shared" si="77"/>
        <v>1903.7672790815475</v>
      </c>
      <c r="CN163" s="32">
        <f t="shared" si="78"/>
        <v>1971.145416218031</v>
      </c>
      <c r="CO163" s="32">
        <v>1948.9363650309251</v>
      </c>
      <c r="CP163" s="32"/>
      <c r="CQ163" s="32"/>
      <c r="CR163" s="32"/>
    </row>
    <row r="164" spans="51:96" ht="16" x14ac:dyDescent="0.5">
      <c r="AY164" s="30">
        <f t="shared" si="61"/>
        <v>2003</v>
      </c>
      <c r="AZ164" s="31" t="s">
        <v>182</v>
      </c>
      <c r="BA164" s="31">
        <f t="shared" si="62"/>
        <v>6090.2140278581082</v>
      </c>
      <c r="BB164" s="32">
        <v>5746.7929816830701</v>
      </c>
      <c r="BC164" s="32"/>
      <c r="BD164" s="32">
        <f t="shared" si="63"/>
        <v>823.88211262436187</v>
      </c>
      <c r="BE164" s="32">
        <f t="shared" si="64"/>
        <v>720.82100898990643</v>
      </c>
      <c r="BF164" s="32">
        <v>788.30617816597805</v>
      </c>
      <c r="BG164" s="32"/>
      <c r="BH164" s="32"/>
      <c r="BI164" s="32">
        <f t="shared" si="65"/>
        <v>118.87220446065642</v>
      </c>
      <c r="BJ164" s="32">
        <f t="shared" si="66"/>
        <v>128.84131832744075</v>
      </c>
      <c r="BK164" s="32">
        <v>76.210611733213398</v>
      </c>
      <c r="BL164" s="32"/>
      <c r="BM164" s="32"/>
      <c r="BN164" s="32">
        <f t="shared" si="67"/>
        <v>774.5109276250281</v>
      </c>
      <c r="BO164" s="32">
        <f t="shared" si="68"/>
        <v>796.91795039899603</v>
      </c>
      <c r="BP164" s="32">
        <v>838.70116507884404</v>
      </c>
      <c r="BQ164" s="32"/>
      <c r="BR164" s="32"/>
      <c r="BS164" s="32">
        <f t="shared" si="69"/>
        <v>43.911577852233513</v>
      </c>
      <c r="BT164" s="32">
        <f t="shared" si="70"/>
        <v>61.26041042783779</v>
      </c>
      <c r="BU164" s="32">
        <v>26.248574571612998</v>
      </c>
      <c r="BV164" s="32"/>
      <c r="BW164" s="32"/>
      <c r="BX164" s="32">
        <f t="shared" si="71"/>
        <v>434.47126056669043</v>
      </c>
      <c r="BY164" s="32">
        <f t="shared" si="72"/>
        <v>447.78835732279913</v>
      </c>
      <c r="BZ164" s="32">
        <v>476.98360818620102</v>
      </c>
      <c r="CA164" s="32"/>
      <c r="CB164" s="32"/>
      <c r="CC164" s="32">
        <f t="shared" si="73"/>
        <v>1410.931093111778</v>
      </c>
      <c r="CD164" s="32">
        <f t="shared" si="74"/>
        <v>1439.6494225787023</v>
      </c>
      <c r="CE164" s="32">
        <v>1127.3286170644601</v>
      </c>
      <c r="CF164" s="32"/>
      <c r="CG164" s="32"/>
      <c r="CH164" s="32">
        <f t="shared" si="75"/>
        <v>475.548474602868</v>
      </c>
      <c r="CI164" s="32">
        <f t="shared" si="76"/>
        <v>476.60697602428365</v>
      </c>
      <c r="CJ164" s="32">
        <v>492.80897453866601</v>
      </c>
      <c r="CK164" s="32"/>
      <c r="CL164" s="32"/>
      <c r="CM164" s="32">
        <f t="shared" si="77"/>
        <v>1917.4807762679857</v>
      </c>
      <c r="CN164" s="32">
        <f t="shared" si="78"/>
        <v>1985.344261537196</v>
      </c>
      <c r="CO164" s="32">
        <v>1962.9752308377231</v>
      </c>
      <c r="CP164" s="32"/>
      <c r="CQ164" s="32"/>
      <c r="CR164" s="32"/>
    </row>
    <row r="165" spans="51:96" ht="16" x14ac:dyDescent="0.5">
      <c r="AY165" s="30">
        <f t="shared" si="61"/>
        <v>2003</v>
      </c>
      <c r="AZ165" s="31" t="s">
        <v>183</v>
      </c>
      <c r="BA165" s="31">
        <f t="shared" si="62"/>
        <v>6059.3967909345574</v>
      </c>
      <c r="BB165" s="32">
        <v>5717.7134977672304</v>
      </c>
      <c r="BC165" s="32"/>
      <c r="BD165" s="32">
        <f t="shared" si="63"/>
        <v>792.86304201513985</v>
      </c>
      <c r="BE165" s="32">
        <f t="shared" si="64"/>
        <v>693.68217755776561</v>
      </c>
      <c r="BF165" s="32">
        <v>758.62653756263205</v>
      </c>
      <c r="BG165" s="32"/>
      <c r="BH165" s="32"/>
      <c r="BI165" s="32">
        <f t="shared" si="65"/>
        <v>125.07129525297391</v>
      </c>
      <c r="BJ165" s="32">
        <f t="shared" si="66"/>
        <v>135.56029046846831</v>
      </c>
      <c r="BK165" s="32">
        <v>80.1849344406602</v>
      </c>
      <c r="BL165" s="32"/>
      <c r="BM165" s="32"/>
      <c r="BN165" s="32">
        <f t="shared" si="67"/>
        <v>769.73613675023796</v>
      </c>
      <c r="BO165" s="32">
        <f t="shared" si="68"/>
        <v>792.00502222483874</v>
      </c>
      <c r="BP165" s="32">
        <v>833.53064710826595</v>
      </c>
      <c r="BQ165" s="32"/>
      <c r="BR165" s="32"/>
      <c r="BS165" s="32">
        <f t="shared" si="69"/>
        <v>43.749575259210971</v>
      </c>
      <c r="BT165" s="32">
        <f t="shared" si="70"/>
        <v>61.034402941330889</v>
      </c>
      <c r="BU165" s="32">
        <v>26.151735939258302</v>
      </c>
      <c r="BV165" s="32"/>
      <c r="BW165" s="32"/>
      <c r="BX165" s="32">
        <f t="shared" si="71"/>
        <v>424.80873871964673</v>
      </c>
      <c r="BY165" s="32">
        <f t="shared" si="72"/>
        <v>437.82966689103176</v>
      </c>
      <c r="BZ165" s="32">
        <v>466.375623370889</v>
      </c>
      <c r="CA165" s="32"/>
      <c r="CB165" s="32"/>
      <c r="CC165" s="32">
        <f t="shared" si="73"/>
        <v>1401.5316658558154</v>
      </c>
      <c r="CD165" s="32">
        <f t="shared" si="74"/>
        <v>1430.0586777948638</v>
      </c>
      <c r="CE165" s="32">
        <v>1119.81851017023</v>
      </c>
      <c r="CF165" s="32"/>
      <c r="CG165" s="32"/>
      <c r="CH165" s="32">
        <f t="shared" si="75"/>
        <v>461.33078892457763</v>
      </c>
      <c r="CI165" s="32">
        <f t="shared" si="76"/>
        <v>462.35764385503921</v>
      </c>
      <c r="CJ165" s="32">
        <v>478.07524396517903</v>
      </c>
      <c r="CK165" s="32"/>
      <c r="CL165" s="32"/>
      <c r="CM165" s="32">
        <f t="shared" si="77"/>
        <v>1938.0473292417787</v>
      </c>
      <c r="CN165" s="32">
        <f t="shared" si="78"/>
        <v>2006.6387060142831</v>
      </c>
      <c r="CO165" s="32">
        <v>1984.029749125955</v>
      </c>
      <c r="CP165" s="32"/>
      <c r="CQ165" s="32"/>
      <c r="CR165" s="32"/>
    </row>
    <row r="166" spans="51:96" ht="16" x14ac:dyDescent="0.5">
      <c r="AY166" s="30">
        <f t="shared" si="61"/>
        <v>2003</v>
      </c>
      <c r="AZ166" s="34" t="s">
        <v>184</v>
      </c>
      <c r="BA166" s="31">
        <f t="shared" si="62"/>
        <v>6032.0429799655767</v>
      </c>
      <c r="BB166" s="32">
        <v>5691.9021406983702</v>
      </c>
      <c r="BC166" s="32"/>
      <c r="BD166" s="32">
        <f t="shared" si="63"/>
        <v>777.64126375929072</v>
      </c>
      <c r="BE166" s="32">
        <f t="shared" si="64"/>
        <v>680.36452277090382</v>
      </c>
      <c r="BF166" s="32">
        <v>744.06204871417799</v>
      </c>
      <c r="BG166" s="32"/>
      <c r="BH166" s="32"/>
      <c r="BI166" s="32">
        <f t="shared" si="65"/>
        <v>124.14761585652708</v>
      </c>
      <c r="BJ166" s="32">
        <f t="shared" si="66"/>
        <v>134.55914750413896</v>
      </c>
      <c r="BK166" s="32">
        <v>79.592750824919506</v>
      </c>
      <c r="BL166" s="32"/>
      <c r="BM166" s="32"/>
      <c r="BN166" s="32">
        <f t="shared" si="67"/>
        <v>766.38035472127353</v>
      </c>
      <c r="BO166" s="32">
        <f t="shared" si="68"/>
        <v>788.55215559491455</v>
      </c>
      <c r="BP166" s="32">
        <v>829.89674318637606</v>
      </c>
      <c r="BQ166" s="32"/>
      <c r="BR166" s="32"/>
      <c r="BS166" s="32">
        <f t="shared" si="69"/>
        <v>41.157249312964282</v>
      </c>
      <c r="BT166" s="32">
        <f t="shared" si="70"/>
        <v>57.417886314116885</v>
      </c>
      <c r="BU166" s="32">
        <v>24.602147784103401</v>
      </c>
      <c r="BV166" s="32"/>
      <c r="BW166" s="32"/>
      <c r="BX166" s="32">
        <f t="shared" si="71"/>
        <v>414.67168479712382</v>
      </c>
      <c r="BY166" s="32">
        <f t="shared" si="72"/>
        <v>427.38189937209734</v>
      </c>
      <c r="BZ166" s="32">
        <v>455.246674243077</v>
      </c>
      <c r="CA166" s="32"/>
      <c r="CB166" s="32"/>
      <c r="CC166" s="32">
        <f t="shared" si="73"/>
        <v>1407.5684773394198</v>
      </c>
      <c r="CD166" s="32">
        <f t="shared" si="74"/>
        <v>1436.218363557703</v>
      </c>
      <c r="CE166" s="32">
        <v>1124.6418997563801</v>
      </c>
      <c r="CF166" s="32"/>
      <c r="CG166" s="32"/>
      <c r="CH166" s="32">
        <f t="shared" si="75"/>
        <v>460.41647584614941</v>
      </c>
      <c r="CI166" s="32">
        <f t="shared" si="76"/>
        <v>461.44129564929</v>
      </c>
      <c r="CJ166" s="32">
        <v>477.12774499367299</v>
      </c>
      <c r="CK166" s="32"/>
      <c r="CL166" s="32"/>
      <c r="CM166" s="32">
        <f t="shared" si="77"/>
        <v>1936.5955143713322</v>
      </c>
      <c r="CN166" s="32">
        <f t="shared" si="78"/>
        <v>2005.135508507675</v>
      </c>
      <c r="CO166" s="32">
        <v>1982.543488264454</v>
      </c>
      <c r="CP166" s="32"/>
      <c r="CQ166" s="32"/>
      <c r="CR166" s="32"/>
    </row>
    <row r="167" spans="51:96" ht="16" x14ac:dyDescent="0.5">
      <c r="AY167" s="30">
        <f t="shared" si="61"/>
        <v>2003</v>
      </c>
      <c r="AZ167" s="31" t="s">
        <v>185</v>
      </c>
      <c r="BA167" s="31">
        <f t="shared" si="62"/>
        <v>6027.617809926056</v>
      </c>
      <c r="BB167" s="32">
        <v>5687.72650154849</v>
      </c>
      <c r="BC167" s="32"/>
      <c r="BD167" s="32">
        <f t="shared" si="63"/>
        <v>769.24557030517747</v>
      </c>
      <c r="BE167" s="32">
        <f t="shared" si="64"/>
        <v>673.01906383444657</v>
      </c>
      <c r="BF167" s="32">
        <v>736.02888848597104</v>
      </c>
      <c r="BG167" s="32"/>
      <c r="BH167" s="32"/>
      <c r="BI167" s="32">
        <f t="shared" si="65"/>
        <v>126.09098451030043</v>
      </c>
      <c r="BJ167" s="32">
        <f t="shared" si="66"/>
        <v>136.66549507701714</v>
      </c>
      <c r="BK167" s="32">
        <v>80.838671303968397</v>
      </c>
      <c r="BL167" s="32"/>
      <c r="BM167" s="32"/>
      <c r="BN167" s="32">
        <f t="shared" si="67"/>
        <v>760.6667416290361</v>
      </c>
      <c r="BO167" s="32">
        <f t="shared" si="68"/>
        <v>782.6732445654718</v>
      </c>
      <c r="BP167" s="32">
        <v>823.70959490176301</v>
      </c>
      <c r="BQ167" s="32"/>
      <c r="BR167" s="32"/>
      <c r="BS167" s="32">
        <f t="shared" si="69"/>
        <v>42.080263847894891</v>
      </c>
      <c r="BT167" s="32">
        <f t="shared" si="70"/>
        <v>58.705570610750115</v>
      </c>
      <c r="BU167" s="32">
        <v>25.1538887379889</v>
      </c>
      <c r="BV167" s="32"/>
      <c r="BW167" s="32"/>
      <c r="BX167" s="32">
        <f t="shared" si="71"/>
        <v>400.87919034305543</v>
      </c>
      <c r="BY167" s="32">
        <f t="shared" si="72"/>
        <v>413.16664741983834</v>
      </c>
      <c r="BZ167" s="32">
        <v>440.10460532462002</v>
      </c>
      <c r="CA167" s="32"/>
      <c r="CB167" s="32"/>
      <c r="CC167" s="32">
        <f t="shared" si="73"/>
        <v>1394.6782703206923</v>
      </c>
      <c r="CD167" s="32">
        <f t="shared" si="74"/>
        <v>1423.065787090979</v>
      </c>
      <c r="CE167" s="32">
        <v>1114.34267300956</v>
      </c>
      <c r="CF167" s="32"/>
      <c r="CG167" s="32"/>
      <c r="CH167" s="32">
        <f t="shared" si="75"/>
        <v>459.23590652469488</v>
      </c>
      <c r="CI167" s="32">
        <f t="shared" si="76"/>
        <v>460.25809855302055</v>
      </c>
      <c r="CJ167" s="32">
        <v>475.90432574674202</v>
      </c>
      <c r="CK167" s="32"/>
      <c r="CL167" s="32"/>
      <c r="CM167" s="32">
        <f t="shared" si="77"/>
        <v>1949.5638309482194</v>
      </c>
      <c r="CN167" s="32">
        <f t="shared" si="78"/>
        <v>2018.5627997829656</v>
      </c>
      <c r="CO167" s="32">
        <v>1995.819493187767</v>
      </c>
      <c r="CP167" s="32"/>
      <c r="CQ167" s="32"/>
      <c r="CR167" s="32"/>
    </row>
    <row r="168" spans="51:96" ht="16" x14ac:dyDescent="0.5">
      <c r="AY168" s="30">
        <f t="shared" si="61"/>
        <v>2003</v>
      </c>
      <c r="AZ168" s="31" t="s">
        <v>186</v>
      </c>
      <c r="BA168" s="31">
        <f t="shared" si="62"/>
        <v>6089.5254191610729</v>
      </c>
      <c r="BB168" s="32">
        <v>5746.1432029381604</v>
      </c>
      <c r="BC168" s="32"/>
      <c r="BD168" s="32">
        <f t="shared" si="63"/>
        <v>765.97937115719708</v>
      </c>
      <c r="BE168" s="32">
        <f t="shared" si="64"/>
        <v>670.16144023838388</v>
      </c>
      <c r="BF168" s="32">
        <v>732.90372661145</v>
      </c>
      <c r="BG168" s="32"/>
      <c r="BH168" s="32"/>
      <c r="BI168" s="32">
        <f t="shared" si="65"/>
        <v>121.17886624852811</v>
      </c>
      <c r="BJ168" s="32">
        <f t="shared" si="66"/>
        <v>131.34142629661096</v>
      </c>
      <c r="BK168" s="32">
        <v>77.689444457086296</v>
      </c>
      <c r="BL168" s="32"/>
      <c r="BM168" s="32"/>
      <c r="BN168" s="32">
        <f t="shared" si="67"/>
        <v>760.13583397718548</v>
      </c>
      <c r="BO168" s="32">
        <f t="shared" si="68"/>
        <v>782.1269774662311</v>
      </c>
      <c r="BP168" s="32">
        <v>823.13468646564604</v>
      </c>
      <c r="BQ168" s="32"/>
      <c r="BR168" s="32"/>
      <c r="BS168" s="32">
        <f t="shared" si="69"/>
        <v>45.096585914185859</v>
      </c>
      <c r="BT168" s="32">
        <f t="shared" si="70"/>
        <v>62.913598124253141</v>
      </c>
      <c r="BU168" s="32">
        <v>26.956924715322</v>
      </c>
      <c r="BV168" s="32"/>
      <c r="BW168" s="32"/>
      <c r="BX168" s="32">
        <f t="shared" si="71"/>
        <v>400.43622265567643</v>
      </c>
      <c r="BY168" s="32">
        <f t="shared" si="72"/>
        <v>412.71010220941457</v>
      </c>
      <c r="BZ168" s="32">
        <v>439.61829392726702</v>
      </c>
      <c r="CA168" s="32"/>
      <c r="CB168" s="32"/>
      <c r="CC168" s="32">
        <f t="shared" si="73"/>
        <v>1393.4799547331224</v>
      </c>
      <c r="CD168" s="32">
        <f t="shared" si="74"/>
        <v>1421.8430807858063</v>
      </c>
      <c r="CE168" s="32">
        <v>1113.38522337879</v>
      </c>
      <c r="CF168" s="32"/>
      <c r="CG168" s="32"/>
      <c r="CH168" s="32">
        <f t="shared" si="75"/>
        <v>463.51635534313533</v>
      </c>
      <c r="CI168" s="32">
        <f t="shared" si="76"/>
        <v>464.54807502510852</v>
      </c>
      <c r="CJ168" s="32">
        <v>480.34013766800302</v>
      </c>
      <c r="CK168" s="32"/>
      <c r="CL168" s="32"/>
      <c r="CM168" s="32">
        <f t="shared" si="77"/>
        <v>1947.4915689048762</v>
      </c>
      <c r="CN168" s="32">
        <f t="shared" si="78"/>
        <v>2016.4171962352939</v>
      </c>
      <c r="CO168" s="32">
        <v>1993.6980643248371</v>
      </c>
      <c r="CP168" s="32"/>
      <c r="CQ168" s="32"/>
      <c r="CR168" s="32"/>
    </row>
    <row r="169" spans="51:96" ht="16" x14ac:dyDescent="0.5">
      <c r="AY169" s="30">
        <f t="shared" si="61"/>
        <v>2003</v>
      </c>
      <c r="AZ169" s="31" t="s">
        <v>187</v>
      </c>
      <c r="BA169" s="31">
        <f t="shared" si="62"/>
        <v>6194.3866354626653</v>
      </c>
      <c r="BB169" s="32">
        <v>5845.0914006757503</v>
      </c>
      <c r="BC169" s="32"/>
      <c r="BD169" s="32">
        <f t="shared" si="63"/>
        <v>793.15395131853779</v>
      </c>
      <c r="BE169" s="32">
        <f t="shared" si="64"/>
        <v>693.93669641961094</v>
      </c>
      <c r="BF169" s="32">
        <v>758.90488515343498</v>
      </c>
      <c r="BG169" s="32"/>
      <c r="BH169" s="32"/>
      <c r="BI169" s="32">
        <f t="shared" si="65"/>
        <v>127.20631957600958</v>
      </c>
      <c r="BJ169" s="32">
        <f t="shared" si="66"/>
        <v>137.87436674634293</v>
      </c>
      <c r="BK169" s="32">
        <v>81.553728015761195</v>
      </c>
      <c r="BL169" s="32"/>
      <c r="BM169" s="32"/>
      <c r="BN169" s="32">
        <f t="shared" si="67"/>
        <v>762.33170862383201</v>
      </c>
      <c r="BO169" s="32">
        <f t="shared" si="68"/>
        <v>784.38637996182229</v>
      </c>
      <c r="BP169" s="32">
        <v>825.51255172076503</v>
      </c>
      <c r="BQ169" s="32"/>
      <c r="BR169" s="32"/>
      <c r="BS169" s="32">
        <f t="shared" si="69"/>
        <v>42.634859777125726</v>
      </c>
      <c r="BT169" s="32">
        <f t="shared" si="70"/>
        <v>59.479279411664017</v>
      </c>
      <c r="BU169" s="32">
        <v>25.485403871754201</v>
      </c>
      <c r="BV169" s="32"/>
      <c r="BW169" s="32"/>
      <c r="BX169" s="32">
        <f t="shared" si="71"/>
        <v>410.52673370827301</v>
      </c>
      <c r="BY169" s="32">
        <f t="shared" si="72"/>
        <v>423.10990026025979</v>
      </c>
      <c r="BZ169" s="32">
        <v>450.69614603659301</v>
      </c>
      <c r="CA169" s="32"/>
      <c r="CB169" s="32"/>
      <c r="CC169" s="32">
        <f t="shared" si="73"/>
        <v>1385.3420853759721</v>
      </c>
      <c r="CD169" s="32">
        <f t="shared" si="74"/>
        <v>1413.5395718630541</v>
      </c>
      <c r="CE169" s="32">
        <v>1106.88309648327</v>
      </c>
      <c r="CF169" s="32"/>
      <c r="CG169" s="32"/>
      <c r="CH169" s="32">
        <f t="shared" si="75"/>
        <v>463.37517000226148</v>
      </c>
      <c r="CI169" s="32">
        <f t="shared" si="76"/>
        <v>464.40657542629464</v>
      </c>
      <c r="CJ169" s="32">
        <v>480.19382786622299</v>
      </c>
      <c r="CK169" s="32"/>
      <c r="CL169" s="32"/>
      <c r="CM169" s="32">
        <f t="shared" si="77"/>
        <v>1970.1690195610397</v>
      </c>
      <c r="CN169" s="32">
        <f t="shared" si="78"/>
        <v>2039.8972472917303</v>
      </c>
      <c r="CO169" s="32">
        <v>2016.9135637903569</v>
      </c>
      <c r="CP169" s="32"/>
      <c r="CQ169" s="32"/>
      <c r="CR169" s="32"/>
    </row>
    <row r="170" spans="51:96" ht="16" x14ac:dyDescent="0.5">
      <c r="AY170" s="30">
        <f t="shared" si="61"/>
        <v>2003</v>
      </c>
      <c r="AZ170" s="31" t="s">
        <v>188</v>
      </c>
      <c r="BA170" s="31">
        <f t="shared" si="62"/>
        <v>6291.1595180435006</v>
      </c>
      <c r="BB170" s="32">
        <v>5936.4073576994097</v>
      </c>
      <c r="BC170" s="32"/>
      <c r="BD170" s="32">
        <f t="shared" si="63"/>
        <v>825.93585443694144</v>
      </c>
      <c r="BE170" s="32">
        <f t="shared" si="64"/>
        <v>722.61784402596857</v>
      </c>
      <c r="BF170" s="32">
        <v>790.27123765010401</v>
      </c>
      <c r="BG170" s="32"/>
      <c r="BH170" s="32"/>
      <c r="BI170" s="32">
        <f t="shared" si="65"/>
        <v>130.85950818989809</v>
      </c>
      <c r="BJ170" s="32">
        <f t="shared" si="66"/>
        <v>141.83392684071282</v>
      </c>
      <c r="BK170" s="32">
        <v>83.895837681384506</v>
      </c>
      <c r="BL170" s="32"/>
      <c r="BM170" s="32"/>
      <c r="BN170" s="32">
        <f t="shared" si="67"/>
        <v>766.1091490524127</v>
      </c>
      <c r="BO170" s="32">
        <f t="shared" si="68"/>
        <v>788.2731037984114</v>
      </c>
      <c r="BP170" s="32">
        <v>829.60306042176103</v>
      </c>
      <c r="BQ170" s="32"/>
      <c r="BR170" s="32"/>
      <c r="BS170" s="32">
        <f t="shared" si="69"/>
        <v>41.315446020163407</v>
      </c>
      <c r="BT170" s="32">
        <f t="shared" si="70"/>
        <v>57.638584264073558</v>
      </c>
      <c r="BU170" s="32">
        <v>24.696711411032801</v>
      </c>
      <c r="BV170" s="32"/>
      <c r="BW170" s="32"/>
      <c r="BX170" s="32">
        <f t="shared" si="71"/>
        <v>421.25130435419766</v>
      </c>
      <c r="BY170" s="32">
        <f t="shared" si="72"/>
        <v>434.16319263745208</v>
      </c>
      <c r="BZ170" s="32">
        <v>462.47009949963399</v>
      </c>
      <c r="CA170" s="32"/>
      <c r="CB170" s="32"/>
      <c r="CC170" s="32">
        <f t="shared" si="73"/>
        <v>1408.7091735776455</v>
      </c>
      <c r="CD170" s="32">
        <f t="shared" si="74"/>
        <v>1437.3822777195758</v>
      </c>
      <c r="CE170" s="32">
        <v>1125.55331174454</v>
      </c>
      <c r="CF170" s="32"/>
      <c r="CG170" s="32"/>
      <c r="CH170" s="32">
        <f t="shared" si="75"/>
        <v>472.8616489813337</v>
      </c>
      <c r="CI170" s="32">
        <f t="shared" si="76"/>
        <v>473.91416992149163</v>
      </c>
      <c r="CJ170" s="32">
        <v>490.024627936738</v>
      </c>
      <c r="CK170" s="32"/>
      <c r="CL170" s="32"/>
      <c r="CM170" s="32">
        <f t="shared" si="77"/>
        <v>1991.3299035933214</v>
      </c>
      <c r="CN170" s="32">
        <f t="shared" si="78"/>
        <v>2061.8070573938749</v>
      </c>
      <c r="CO170" s="32">
        <v>2038.5765143305152</v>
      </c>
      <c r="CP170" s="32"/>
      <c r="CQ170" s="32"/>
      <c r="CR170" s="32"/>
    </row>
    <row r="171" spans="51:96" ht="16" x14ac:dyDescent="0.5">
      <c r="AY171" s="30">
        <f t="shared" si="61"/>
        <v>2003</v>
      </c>
      <c r="AZ171" s="31" t="s">
        <v>189</v>
      </c>
      <c r="BA171" s="31">
        <f t="shared" si="62"/>
        <v>6299.086750036422</v>
      </c>
      <c r="BB171" s="32">
        <v>5943.8875810499703</v>
      </c>
      <c r="BC171" s="32"/>
      <c r="BD171" s="32">
        <f t="shared" si="63"/>
        <v>879.24232030302153</v>
      </c>
      <c r="BE171" s="32">
        <f t="shared" si="64"/>
        <v>769.25609472044994</v>
      </c>
      <c r="BF171" s="32">
        <v>841.27588471613899</v>
      </c>
      <c r="BG171" s="32"/>
      <c r="BH171" s="32"/>
      <c r="BI171" s="32">
        <f t="shared" si="65"/>
        <v>132.34041404498865</v>
      </c>
      <c r="BJ171" s="32">
        <f t="shared" si="66"/>
        <v>143.43902757518973</v>
      </c>
      <c r="BK171" s="32">
        <v>84.845266874254406</v>
      </c>
      <c r="BL171" s="32"/>
      <c r="BM171" s="32"/>
      <c r="BN171" s="32">
        <f t="shared" si="67"/>
        <v>762.94260916892802</v>
      </c>
      <c r="BO171" s="32">
        <f t="shared" si="68"/>
        <v>785.01495419225751</v>
      </c>
      <c r="BP171" s="32">
        <v>826.17408273426599</v>
      </c>
      <c r="BQ171" s="32"/>
      <c r="BR171" s="32"/>
      <c r="BS171" s="32">
        <f t="shared" si="69"/>
        <v>42.615688180167908</v>
      </c>
      <c r="BT171" s="32">
        <f t="shared" si="70"/>
        <v>59.452533392603961</v>
      </c>
      <c r="BU171" s="32">
        <v>25.473943862412298</v>
      </c>
      <c r="BV171" s="32"/>
      <c r="BW171" s="32"/>
      <c r="BX171" s="32">
        <f t="shared" si="71"/>
        <v>421.04071430494116</v>
      </c>
      <c r="BY171" s="32">
        <f t="shared" si="72"/>
        <v>433.94614773532874</v>
      </c>
      <c r="BZ171" s="32">
        <v>462.23890353649603</v>
      </c>
      <c r="CA171" s="32"/>
      <c r="CB171" s="32"/>
      <c r="CC171" s="32">
        <f t="shared" si="73"/>
        <v>1437.4306532106607</v>
      </c>
      <c r="CD171" s="32">
        <f t="shared" si="74"/>
        <v>1466.6883591938185</v>
      </c>
      <c r="CE171" s="32">
        <v>1148.5016655463701</v>
      </c>
      <c r="CF171" s="32"/>
      <c r="CG171" s="32"/>
      <c r="CH171" s="32">
        <f t="shared" si="75"/>
        <v>476.99369836323672</v>
      </c>
      <c r="CI171" s="32">
        <f t="shared" si="76"/>
        <v>478.05541664157931</v>
      </c>
      <c r="CJ171" s="32">
        <v>494.30665411785299</v>
      </c>
      <c r="CK171" s="32"/>
      <c r="CL171" s="32"/>
      <c r="CM171" s="32">
        <f t="shared" si="77"/>
        <v>2005.9963667320449</v>
      </c>
      <c r="CN171" s="32">
        <f t="shared" si="78"/>
        <v>2076.9925960391092</v>
      </c>
      <c r="CO171" s="32">
        <v>2053.5909563116979</v>
      </c>
      <c r="CP171" s="32"/>
      <c r="CQ171" s="32"/>
      <c r="CR171" s="32"/>
    </row>
    <row r="172" spans="51:96" ht="16" x14ac:dyDescent="0.5">
      <c r="AY172" s="30">
        <f t="shared" si="61"/>
        <v>2004</v>
      </c>
      <c r="AZ172" s="31" t="s">
        <v>178</v>
      </c>
      <c r="BA172" s="31">
        <f t="shared" si="62"/>
        <v>6289.11502225606</v>
      </c>
      <c r="BB172" s="32">
        <v>5934.4781489739698</v>
      </c>
      <c r="BC172" s="32"/>
      <c r="BD172" s="32">
        <f t="shared" si="63"/>
        <v>889.39943655889283</v>
      </c>
      <c r="BE172" s="32">
        <f t="shared" si="64"/>
        <v>778.14263646689392</v>
      </c>
      <c r="BF172" s="32">
        <v>850.994408002618</v>
      </c>
      <c r="BG172" s="32"/>
      <c r="BH172" s="32"/>
      <c r="BI172" s="32">
        <f t="shared" si="65"/>
        <v>133.01037188485788</v>
      </c>
      <c r="BJ172" s="32">
        <f t="shared" si="66"/>
        <v>144.16517084563887</v>
      </c>
      <c r="BK172" s="32">
        <v>85.274786096544901</v>
      </c>
      <c r="BL172" s="32"/>
      <c r="BM172" s="32"/>
      <c r="BN172" s="32">
        <f t="shared" si="67"/>
        <v>759.15075217435287</v>
      </c>
      <c r="BO172" s="32">
        <f t="shared" si="68"/>
        <v>781.11339671057158</v>
      </c>
      <c r="BP172" s="32">
        <v>822.06796264514799</v>
      </c>
      <c r="BQ172" s="32"/>
      <c r="BR172" s="32"/>
      <c r="BS172" s="32">
        <f t="shared" si="69"/>
        <v>42.534661803078173</v>
      </c>
      <c r="BT172" s="32">
        <f t="shared" si="70"/>
        <v>59.339494659796379</v>
      </c>
      <c r="BU172" s="32">
        <v>25.4255095540742</v>
      </c>
      <c r="BV172" s="32"/>
      <c r="BW172" s="32"/>
      <c r="BX172" s="32">
        <f t="shared" si="71"/>
        <v>426.1728847817746</v>
      </c>
      <c r="BY172" s="32">
        <f t="shared" si="72"/>
        <v>439.23562576507072</v>
      </c>
      <c r="BZ172" s="32">
        <v>467.873249036527</v>
      </c>
      <c r="CA172" s="32"/>
      <c r="CB172" s="32"/>
      <c r="CC172" s="32">
        <f t="shared" si="73"/>
        <v>1449.424607946353</v>
      </c>
      <c r="CD172" s="32">
        <f t="shared" si="74"/>
        <v>1478.9264409073576</v>
      </c>
      <c r="CE172" s="32">
        <v>1158.0847901024399</v>
      </c>
      <c r="CF172" s="32"/>
      <c r="CG172" s="32"/>
      <c r="CH172" s="32">
        <f t="shared" si="75"/>
        <v>480.01031123908456</v>
      </c>
      <c r="CI172" s="32">
        <f t="shared" si="76"/>
        <v>481.07874405692723</v>
      </c>
      <c r="CJ172" s="32">
        <v>497.43275792707698</v>
      </c>
      <c r="CK172" s="32"/>
      <c r="CL172" s="32"/>
      <c r="CM172" s="32">
        <f t="shared" si="77"/>
        <v>1989.5302068404123</v>
      </c>
      <c r="CN172" s="32">
        <f t="shared" si="78"/>
        <v>2059.9436657681977</v>
      </c>
      <c r="CO172" s="32">
        <v>2036.7341176855512</v>
      </c>
      <c r="CP172" s="32"/>
      <c r="CQ172" s="32"/>
      <c r="CR172" s="32"/>
    </row>
    <row r="173" spans="51:96" ht="16" x14ac:dyDescent="0.5">
      <c r="AY173" s="30">
        <f t="shared" si="61"/>
        <v>2004</v>
      </c>
      <c r="AZ173" s="31" t="s">
        <v>179</v>
      </c>
      <c r="BA173" s="31">
        <f t="shared" si="62"/>
        <v>6265.0314002758814</v>
      </c>
      <c r="BB173" s="32">
        <v>5911.7525782245502</v>
      </c>
      <c r="BC173" s="32"/>
      <c r="BD173" s="32">
        <f t="shared" si="63"/>
        <v>910.29068157137544</v>
      </c>
      <c r="BE173" s="32">
        <f t="shared" si="64"/>
        <v>796.42055278308294</v>
      </c>
      <c r="BF173" s="32">
        <v>870.98355118289703</v>
      </c>
      <c r="BG173" s="32"/>
      <c r="BH173" s="32"/>
      <c r="BI173" s="32">
        <f t="shared" si="65"/>
        <v>139.11941165457324</v>
      </c>
      <c r="BJ173" s="32">
        <f t="shared" si="66"/>
        <v>150.78653991350535</v>
      </c>
      <c r="BK173" s="32">
        <v>89.191375849926899</v>
      </c>
      <c r="BL173" s="32"/>
      <c r="BM173" s="32"/>
      <c r="BN173" s="32">
        <f t="shared" si="67"/>
        <v>760.30431309834739</v>
      </c>
      <c r="BO173" s="32">
        <f t="shared" si="68"/>
        <v>782.30033078008705</v>
      </c>
      <c r="BP173" s="32">
        <v>823.31712886919399</v>
      </c>
      <c r="BQ173" s="32"/>
      <c r="BR173" s="32"/>
      <c r="BS173" s="32">
        <f t="shared" si="69"/>
        <v>41.896785203230579</v>
      </c>
      <c r="BT173" s="32">
        <f t="shared" si="70"/>
        <v>58.449602193611867</v>
      </c>
      <c r="BU173" s="32">
        <v>25.044212585996</v>
      </c>
      <c r="BV173" s="32"/>
      <c r="BW173" s="32"/>
      <c r="BX173" s="32">
        <f t="shared" si="71"/>
        <v>418.53668078993474</v>
      </c>
      <c r="BY173" s="32">
        <f t="shared" si="72"/>
        <v>431.36536240811637</v>
      </c>
      <c r="BZ173" s="32">
        <v>459.48985417601801</v>
      </c>
      <c r="CA173" s="32"/>
      <c r="CB173" s="32"/>
      <c r="CC173" s="32">
        <f t="shared" si="73"/>
        <v>1443.2112348335017</v>
      </c>
      <c r="CD173" s="32">
        <f t="shared" si="74"/>
        <v>1472.5865997500871</v>
      </c>
      <c r="CE173" s="32">
        <v>1153.1203284410501</v>
      </c>
      <c r="CF173" s="32"/>
      <c r="CG173" s="32"/>
      <c r="CH173" s="32">
        <f t="shared" si="75"/>
        <v>475.93528036772102</v>
      </c>
      <c r="CI173" s="32">
        <f t="shared" si="76"/>
        <v>476.99464276225245</v>
      </c>
      <c r="CJ173" s="32">
        <v>493.209819799461</v>
      </c>
      <c r="CK173" s="32"/>
      <c r="CL173" s="32"/>
      <c r="CM173" s="32">
        <f t="shared" si="77"/>
        <v>1973.3029770648097</v>
      </c>
      <c r="CN173" s="32">
        <f t="shared" si="78"/>
        <v>2043.1421218286844</v>
      </c>
      <c r="CO173" s="32">
        <v>2020.1218780694558</v>
      </c>
      <c r="CP173" s="32"/>
      <c r="CQ173" s="32"/>
      <c r="CR173" s="32"/>
    </row>
    <row r="174" spans="51:96" ht="16" x14ac:dyDescent="0.5">
      <c r="AY174" s="30">
        <f t="shared" si="61"/>
        <v>2004</v>
      </c>
      <c r="AZ174" s="31" t="s">
        <v>180</v>
      </c>
      <c r="BA174" s="31">
        <f t="shared" si="62"/>
        <v>6250.9426686968218</v>
      </c>
      <c r="BB174" s="32">
        <v>5898.4582960549897</v>
      </c>
      <c r="BC174" s="32"/>
      <c r="BD174" s="32">
        <f t="shared" si="63"/>
        <v>890.66581842658582</v>
      </c>
      <c r="BE174" s="32">
        <f t="shared" si="64"/>
        <v>779.25060402881763</v>
      </c>
      <c r="BF174" s="32">
        <v>852.206106417868</v>
      </c>
      <c r="BG174" s="32"/>
      <c r="BH174" s="32"/>
      <c r="BI174" s="32">
        <f t="shared" si="65"/>
        <v>140.37057048270492</v>
      </c>
      <c r="BJ174" s="32">
        <f t="shared" si="66"/>
        <v>152.14262608676088</v>
      </c>
      <c r="BK174" s="32">
        <v>89.9935110513388</v>
      </c>
      <c r="BL174" s="32"/>
      <c r="BM174" s="32"/>
      <c r="BN174" s="32">
        <f t="shared" si="67"/>
        <v>762.74476604305823</v>
      </c>
      <c r="BO174" s="32">
        <f t="shared" si="68"/>
        <v>784.81138735705224</v>
      </c>
      <c r="BP174" s="32">
        <v>825.95984268386599</v>
      </c>
      <c r="BQ174" s="32"/>
      <c r="BR174" s="32"/>
      <c r="BS174" s="32">
        <f t="shared" si="69"/>
        <v>40.717775226256151</v>
      </c>
      <c r="BT174" s="32">
        <f t="shared" si="70"/>
        <v>56.804782339244106</v>
      </c>
      <c r="BU174" s="32">
        <v>24.3394478561694</v>
      </c>
      <c r="BV174" s="32"/>
      <c r="BW174" s="32"/>
      <c r="BX174" s="32">
        <f t="shared" si="71"/>
        <v>422.47306337164332</v>
      </c>
      <c r="BY174" s="32">
        <f t="shared" si="72"/>
        <v>435.42240012278199</v>
      </c>
      <c r="BZ174" s="32">
        <v>463.81140576627899</v>
      </c>
      <c r="CA174" s="32"/>
      <c r="CB174" s="32"/>
      <c r="CC174" s="32">
        <f t="shared" si="73"/>
        <v>1422.2777263862577</v>
      </c>
      <c r="CD174" s="32">
        <f t="shared" si="74"/>
        <v>1451.2270071408159</v>
      </c>
      <c r="CE174" s="32">
        <v>1136.3945342166901</v>
      </c>
      <c r="CF174" s="32"/>
      <c r="CG174" s="32"/>
      <c r="CH174" s="32">
        <f t="shared" si="75"/>
        <v>478.96256382437127</v>
      </c>
      <c r="CI174" s="32">
        <f t="shared" si="76"/>
        <v>480.02866450955662</v>
      </c>
      <c r="CJ174" s="32">
        <v>496.34698148872002</v>
      </c>
      <c r="CK174" s="32"/>
      <c r="CL174" s="32"/>
      <c r="CM174" s="32">
        <f t="shared" si="77"/>
        <v>1975.8220791219519</v>
      </c>
      <c r="CN174" s="32">
        <f t="shared" si="78"/>
        <v>2045.7503799532365</v>
      </c>
      <c r="CO174" s="32">
        <v>2022.700748743584</v>
      </c>
      <c r="CP174" s="32"/>
      <c r="CQ174" s="32"/>
      <c r="CR174" s="32"/>
    </row>
    <row r="175" spans="51:96" ht="16" x14ac:dyDescent="0.5">
      <c r="AY175" s="30">
        <f t="shared" si="61"/>
        <v>2004</v>
      </c>
      <c r="AZ175" s="31" t="s">
        <v>181</v>
      </c>
      <c r="BA175" s="31">
        <f t="shared" si="62"/>
        <v>6209.8714271245635</v>
      </c>
      <c r="BB175" s="32">
        <v>5859.7030205036199</v>
      </c>
      <c r="BC175" s="32"/>
      <c r="BD175" s="32">
        <f t="shared" si="63"/>
        <v>875.15318517890876</v>
      </c>
      <c r="BE175" s="32">
        <f t="shared" si="64"/>
        <v>765.67847789773487</v>
      </c>
      <c r="BF175" s="32">
        <v>837.36332194496094</v>
      </c>
      <c r="BG175" s="32"/>
      <c r="BH175" s="32"/>
      <c r="BI175" s="32">
        <f t="shared" si="65"/>
        <v>137.32365837642135</v>
      </c>
      <c r="BJ175" s="32">
        <f t="shared" si="66"/>
        <v>148.84018735112406</v>
      </c>
      <c r="BK175" s="32">
        <v>88.040093626544106</v>
      </c>
      <c r="BL175" s="32"/>
      <c r="BM175" s="32"/>
      <c r="BN175" s="32">
        <f t="shared" si="67"/>
        <v>756.45321729423426</v>
      </c>
      <c r="BO175" s="32">
        <f t="shared" si="68"/>
        <v>778.3378206778541</v>
      </c>
      <c r="BP175" s="32">
        <v>819.14686035194495</v>
      </c>
      <c r="BQ175" s="32"/>
      <c r="BR175" s="32"/>
      <c r="BS175" s="32">
        <f t="shared" si="69"/>
        <v>42.663276688379199</v>
      </c>
      <c r="BT175" s="32">
        <f t="shared" si="70"/>
        <v>59.518923435669201</v>
      </c>
      <c r="BU175" s="32">
        <v>25.502390358020801</v>
      </c>
      <c r="BV175" s="32"/>
      <c r="BW175" s="32"/>
      <c r="BX175" s="32">
        <f t="shared" si="71"/>
        <v>424.32170430407047</v>
      </c>
      <c r="BY175" s="32">
        <f t="shared" si="72"/>
        <v>437.32770425114143</v>
      </c>
      <c r="BZ175" s="32">
        <v>465.84093338345599</v>
      </c>
      <c r="CA175" s="32"/>
      <c r="CB175" s="32"/>
      <c r="CC175" s="32">
        <f t="shared" si="73"/>
        <v>1420.0326072001606</v>
      </c>
      <c r="CD175" s="32">
        <f t="shared" si="74"/>
        <v>1448.9361904200953</v>
      </c>
      <c r="CE175" s="32">
        <v>1134.6006924624301</v>
      </c>
      <c r="CF175" s="32"/>
      <c r="CG175" s="32"/>
      <c r="CH175" s="32">
        <f t="shared" si="75"/>
        <v>472.58445148774609</v>
      </c>
      <c r="CI175" s="32">
        <f t="shared" si="76"/>
        <v>473.63635542678503</v>
      </c>
      <c r="CJ175" s="32">
        <v>489.73736928729397</v>
      </c>
      <c r="CK175" s="32"/>
      <c r="CL175" s="32"/>
      <c r="CM175" s="32">
        <f t="shared" si="77"/>
        <v>1990.9881328111262</v>
      </c>
      <c r="CN175" s="32">
        <f t="shared" si="78"/>
        <v>2061.4531906591519</v>
      </c>
      <c r="CO175" s="32">
        <v>2038.2266346402591</v>
      </c>
      <c r="CP175" s="32"/>
      <c r="CQ175" s="32"/>
      <c r="CR175" s="32"/>
    </row>
    <row r="176" spans="51:96" ht="16" x14ac:dyDescent="0.5">
      <c r="AY176" s="30">
        <f t="shared" si="61"/>
        <v>2004</v>
      </c>
      <c r="AZ176" s="31" t="s">
        <v>182</v>
      </c>
      <c r="BA176" s="31">
        <f t="shared" si="62"/>
        <v>6183.0865977220446</v>
      </c>
      <c r="BB176" s="32">
        <v>5834.4285607027196</v>
      </c>
      <c r="BC176" s="32"/>
      <c r="BD176" s="32">
        <f t="shared" si="63"/>
        <v>825.01507401661127</v>
      </c>
      <c r="BE176" s="32">
        <f t="shared" si="64"/>
        <v>721.81224591736748</v>
      </c>
      <c r="BF176" s="32">
        <v>789.39021731605601</v>
      </c>
      <c r="BG176" s="32"/>
      <c r="BH176" s="32"/>
      <c r="BI176" s="32">
        <f t="shared" si="65"/>
        <v>132.73208716539401</v>
      </c>
      <c r="BJ176" s="32">
        <f t="shared" si="66"/>
        <v>143.86354802061609</v>
      </c>
      <c r="BK176" s="32">
        <v>85.096373920186494</v>
      </c>
      <c r="BL176" s="32"/>
      <c r="BM176" s="32"/>
      <c r="BN176" s="32">
        <f t="shared" si="67"/>
        <v>757.90697572902457</v>
      </c>
      <c r="BO176" s="32">
        <f t="shared" si="68"/>
        <v>779.83363713557765</v>
      </c>
      <c r="BP176" s="32">
        <v>820.72110398042503</v>
      </c>
      <c r="BQ176" s="32"/>
      <c r="BR176" s="32"/>
      <c r="BS176" s="32">
        <f t="shared" si="69"/>
        <v>42.876095773460911</v>
      </c>
      <c r="BT176" s="32">
        <f t="shared" si="70"/>
        <v>59.81582427906077</v>
      </c>
      <c r="BU176" s="32">
        <v>25.6296050448587</v>
      </c>
      <c r="BV176" s="32"/>
      <c r="BW176" s="32"/>
      <c r="BX176" s="32">
        <f t="shared" si="71"/>
        <v>422.31492096601801</v>
      </c>
      <c r="BY176" s="32">
        <f t="shared" si="72"/>
        <v>435.25941045127723</v>
      </c>
      <c r="BZ176" s="32">
        <v>463.63778936839799</v>
      </c>
      <c r="CA176" s="32"/>
      <c r="CB176" s="32"/>
      <c r="CC176" s="32">
        <f t="shared" si="73"/>
        <v>1423.6604627759641</v>
      </c>
      <c r="CD176" s="32">
        <f t="shared" si="74"/>
        <v>1452.6378879802401</v>
      </c>
      <c r="CE176" s="32">
        <v>1137.49933537217</v>
      </c>
      <c r="CF176" s="32"/>
      <c r="CG176" s="32"/>
      <c r="CH176" s="32">
        <f t="shared" si="75"/>
        <v>463.7726711232084</v>
      </c>
      <c r="CI176" s="32">
        <f t="shared" si="76"/>
        <v>464.80496132665735</v>
      </c>
      <c r="CJ176" s="32">
        <v>480.60575668158799</v>
      </c>
      <c r="CK176" s="32"/>
      <c r="CL176" s="32"/>
      <c r="CM176" s="32">
        <f t="shared" si="77"/>
        <v>2009.4463933584934</v>
      </c>
      <c r="CN176" s="32">
        <f t="shared" si="78"/>
        <v>2080.5647260180608</v>
      </c>
      <c r="CO176" s="32">
        <v>2057.122838819866</v>
      </c>
      <c r="CP176" s="32"/>
      <c r="CQ176" s="32"/>
      <c r="CR176" s="32"/>
    </row>
    <row r="177" spans="51:96" ht="16" x14ac:dyDescent="0.5">
      <c r="AY177" s="30">
        <f t="shared" si="61"/>
        <v>2004</v>
      </c>
      <c r="AZ177" s="31" t="s">
        <v>183</v>
      </c>
      <c r="BA177" s="31">
        <f t="shared" si="62"/>
        <v>6143.064885857224</v>
      </c>
      <c r="BB177" s="32">
        <v>5796.6636329337398</v>
      </c>
      <c r="BC177" s="32"/>
      <c r="BD177" s="32">
        <f t="shared" si="63"/>
        <v>793.00593187744505</v>
      </c>
      <c r="BE177" s="32">
        <f t="shared" si="64"/>
        <v>693.80719303406147</v>
      </c>
      <c r="BF177" s="32">
        <v>758.76325731843997</v>
      </c>
      <c r="BG177" s="32"/>
      <c r="BH177" s="32"/>
      <c r="BI177" s="32">
        <f t="shared" si="65"/>
        <v>131.67351621913875</v>
      </c>
      <c r="BJ177" s="32">
        <f t="shared" si="66"/>
        <v>142.71620094416986</v>
      </c>
      <c r="BK177" s="32">
        <v>84.417709469206102</v>
      </c>
      <c r="BL177" s="32"/>
      <c r="BM177" s="32"/>
      <c r="BN177" s="32">
        <f t="shared" si="67"/>
        <v>759.22785752047378</v>
      </c>
      <c r="BO177" s="32">
        <f t="shared" si="68"/>
        <v>781.19273275633157</v>
      </c>
      <c r="BP177" s="32">
        <v>822.15145836008105</v>
      </c>
      <c r="BQ177" s="32"/>
      <c r="BR177" s="32"/>
      <c r="BS177" s="32">
        <f t="shared" si="69"/>
        <v>45.106683779241585</v>
      </c>
      <c r="BT177" s="32">
        <f t="shared" si="70"/>
        <v>62.927685510496467</v>
      </c>
      <c r="BU177" s="32">
        <v>26.9629608127909</v>
      </c>
      <c r="BV177" s="32"/>
      <c r="BW177" s="32"/>
      <c r="BX177" s="32">
        <f t="shared" si="71"/>
        <v>424.61987427033864</v>
      </c>
      <c r="BY177" s="32">
        <f t="shared" si="72"/>
        <v>437.63501350612887</v>
      </c>
      <c r="BZ177" s="32">
        <v>466.16827882438997</v>
      </c>
      <c r="CA177" s="32"/>
      <c r="CB177" s="32"/>
      <c r="CC177" s="32">
        <f t="shared" si="73"/>
        <v>1421.9897109393089</v>
      </c>
      <c r="CD177" s="32">
        <f t="shared" si="74"/>
        <v>1450.9331293788771</v>
      </c>
      <c r="CE177" s="32">
        <v>1136.1644109618501</v>
      </c>
      <c r="CF177" s="32"/>
      <c r="CG177" s="32"/>
      <c r="CH177" s="32">
        <f t="shared" si="75"/>
        <v>456.50462300650264</v>
      </c>
      <c r="CI177" s="32">
        <f t="shared" si="76"/>
        <v>457.52073559678848</v>
      </c>
      <c r="CJ177" s="32">
        <v>473.07390760504001</v>
      </c>
      <c r="CK177" s="32"/>
      <c r="CL177" s="32"/>
      <c r="CM177" s="32">
        <f t="shared" si="77"/>
        <v>2018.8275530003616</v>
      </c>
      <c r="CN177" s="32">
        <f t="shared" si="78"/>
        <v>2090.2779036895454</v>
      </c>
      <c r="CO177" s="32">
        <v>2066.7265773508789</v>
      </c>
      <c r="CP177" s="32"/>
      <c r="CQ177" s="32"/>
      <c r="CR177" s="32"/>
    </row>
    <row r="178" spans="51:96" ht="16" x14ac:dyDescent="0.5">
      <c r="AY178" s="30">
        <f t="shared" si="61"/>
        <v>2004</v>
      </c>
      <c r="AZ178" s="34" t="s">
        <v>184</v>
      </c>
      <c r="BA178" s="31">
        <f t="shared" si="62"/>
        <v>6169.1053100164072</v>
      </c>
      <c r="BB178" s="32">
        <v>5821.2356637545799</v>
      </c>
      <c r="BC178" s="32"/>
      <c r="BD178" s="32">
        <f t="shared" si="63"/>
        <v>765.95335589076319</v>
      </c>
      <c r="BE178" s="32">
        <f t="shared" si="64"/>
        <v>670.1386792749978</v>
      </c>
      <c r="BF178" s="32">
        <v>732.87883470647705</v>
      </c>
      <c r="BG178" s="32"/>
      <c r="BH178" s="32"/>
      <c r="BI178" s="32">
        <f t="shared" si="65"/>
        <v>134.40481982314617</v>
      </c>
      <c r="BJ178" s="32">
        <f t="shared" si="66"/>
        <v>145.67656294544221</v>
      </c>
      <c r="BK178" s="32">
        <v>86.1687859250939</v>
      </c>
      <c r="BL178" s="32"/>
      <c r="BM178" s="32"/>
      <c r="BN178" s="32">
        <f t="shared" si="67"/>
        <v>770.89322325269643</v>
      </c>
      <c r="BO178" s="32">
        <f t="shared" si="68"/>
        <v>793.19558386972244</v>
      </c>
      <c r="BP178" s="32">
        <v>834.78363110512805</v>
      </c>
      <c r="BQ178" s="32"/>
      <c r="BR178" s="32"/>
      <c r="BS178" s="32">
        <f t="shared" si="69"/>
        <v>44.805227946584651</v>
      </c>
      <c r="BT178" s="32">
        <f t="shared" si="70"/>
        <v>62.50712881593693</v>
      </c>
      <c r="BU178" s="32">
        <v>26.782762644322201</v>
      </c>
      <c r="BV178" s="32"/>
      <c r="BW178" s="32"/>
      <c r="BX178" s="32">
        <f t="shared" si="71"/>
        <v>421.27072219641201</v>
      </c>
      <c r="BY178" s="32">
        <f t="shared" si="72"/>
        <v>434.1832056612285</v>
      </c>
      <c r="BZ178" s="32">
        <v>462.49141734797797</v>
      </c>
      <c r="CA178" s="32"/>
      <c r="CB178" s="32"/>
      <c r="CC178" s="32">
        <f t="shared" si="73"/>
        <v>1411.056759661737</v>
      </c>
      <c r="CD178" s="32">
        <f t="shared" si="74"/>
        <v>1439.7776469668167</v>
      </c>
      <c r="CE178" s="32">
        <v>1127.4290241634801</v>
      </c>
      <c r="CF178" s="32"/>
      <c r="CG178" s="32"/>
      <c r="CH178" s="32">
        <f t="shared" si="75"/>
        <v>449.01744059819276</v>
      </c>
      <c r="CI178" s="32">
        <f t="shared" si="76"/>
        <v>450.01688781440032</v>
      </c>
      <c r="CJ178" s="32">
        <v>465.31497054209501</v>
      </c>
      <c r="CK178" s="32"/>
      <c r="CL178" s="32"/>
      <c r="CM178" s="32">
        <f t="shared" si="77"/>
        <v>2013.0522088838261</v>
      </c>
      <c r="CN178" s="32">
        <f t="shared" si="78"/>
        <v>2084.2981585770635</v>
      </c>
      <c r="CO178" s="32">
        <v>2060.814206499168</v>
      </c>
      <c r="CP178" s="32"/>
      <c r="CQ178" s="32"/>
      <c r="CR178" s="32"/>
    </row>
    <row r="179" spans="51:96" ht="16" x14ac:dyDescent="0.5">
      <c r="AY179" s="30">
        <f t="shared" si="61"/>
        <v>2004</v>
      </c>
      <c r="AZ179" s="31" t="s">
        <v>185</v>
      </c>
      <c r="BA179" s="31">
        <f t="shared" si="62"/>
        <v>6202.6311505409249</v>
      </c>
      <c r="BB179" s="32">
        <v>5852.8710158374497</v>
      </c>
      <c r="BC179" s="32"/>
      <c r="BD179" s="32">
        <f t="shared" si="63"/>
        <v>773.60025609278273</v>
      </c>
      <c r="BE179" s="32">
        <f t="shared" si="64"/>
        <v>676.82901304338975</v>
      </c>
      <c r="BF179" s="32">
        <v>740.19553521581201</v>
      </c>
      <c r="BG179" s="32"/>
      <c r="BH179" s="32"/>
      <c r="BI179" s="32">
        <f t="shared" si="65"/>
        <v>140.31459924762012</v>
      </c>
      <c r="BJ179" s="32">
        <f t="shared" si="66"/>
        <v>152.08196087280729</v>
      </c>
      <c r="BK179" s="32">
        <v>89.957627119644002</v>
      </c>
      <c r="BL179" s="32"/>
      <c r="BM179" s="32"/>
      <c r="BN179" s="32">
        <f t="shared" si="67"/>
        <v>770.9735896534462</v>
      </c>
      <c r="BO179" s="32">
        <f t="shared" si="68"/>
        <v>793.27827531419666</v>
      </c>
      <c r="BP179" s="32">
        <v>834.870658145726</v>
      </c>
      <c r="BQ179" s="32"/>
      <c r="BR179" s="32"/>
      <c r="BS179" s="32">
        <f t="shared" si="69"/>
        <v>42.332466039574392</v>
      </c>
      <c r="BT179" s="32">
        <f t="shared" si="70"/>
        <v>59.057414259481604</v>
      </c>
      <c r="BU179" s="32">
        <v>25.304645061473799</v>
      </c>
      <c r="BV179" s="32"/>
      <c r="BW179" s="32"/>
      <c r="BX179" s="32">
        <f t="shared" si="71"/>
        <v>423.85543951549226</v>
      </c>
      <c r="BY179" s="32">
        <f t="shared" si="72"/>
        <v>436.84714785373421</v>
      </c>
      <c r="BZ179" s="32">
        <v>465.329045299222</v>
      </c>
      <c r="CA179" s="32"/>
      <c r="CB179" s="32"/>
      <c r="CC179" s="32">
        <f t="shared" si="73"/>
        <v>1420.8005084203028</v>
      </c>
      <c r="CD179" s="32">
        <f t="shared" si="74"/>
        <v>1449.7197216312027</v>
      </c>
      <c r="CE179" s="32">
        <v>1135.2142426384601</v>
      </c>
      <c r="CF179" s="32"/>
      <c r="CG179" s="32"/>
      <c r="CH179" s="32">
        <f t="shared" si="75"/>
        <v>439.87454004311866</v>
      </c>
      <c r="CI179" s="32">
        <f t="shared" si="76"/>
        <v>440.8536364985726</v>
      </c>
      <c r="CJ179" s="32">
        <v>455.84021941263802</v>
      </c>
      <c r="CK179" s="32"/>
      <c r="CL179" s="32"/>
      <c r="CM179" s="32">
        <f t="shared" si="77"/>
        <v>2026.4439584610088</v>
      </c>
      <c r="CN179" s="32">
        <f t="shared" si="78"/>
        <v>2098.1638689946408</v>
      </c>
      <c r="CO179" s="32">
        <v>2074.5236908616421</v>
      </c>
      <c r="CP179" s="32"/>
      <c r="CQ179" s="32"/>
      <c r="CR179" s="32"/>
    </row>
    <row r="180" spans="51:96" ht="16" x14ac:dyDescent="0.5">
      <c r="AY180" s="30">
        <f t="shared" si="61"/>
        <v>2004</v>
      </c>
      <c r="AZ180" s="31" t="s">
        <v>186</v>
      </c>
      <c r="BA180" s="31">
        <f t="shared" si="62"/>
        <v>6309.1276559606977</v>
      </c>
      <c r="BB180" s="32">
        <v>5953.3622903838996</v>
      </c>
      <c r="BC180" s="32"/>
      <c r="BD180" s="32">
        <f t="shared" si="63"/>
        <v>786.27759525448812</v>
      </c>
      <c r="BE180" s="32">
        <f t="shared" si="64"/>
        <v>687.92051784222508</v>
      </c>
      <c r="BF180" s="32">
        <v>752.32545602698804</v>
      </c>
      <c r="BG180" s="32"/>
      <c r="BH180" s="32"/>
      <c r="BI180" s="32">
        <f t="shared" si="65"/>
        <v>143.9998963011619</v>
      </c>
      <c r="BJ180" s="32">
        <f t="shared" si="66"/>
        <v>156.07632215314936</v>
      </c>
      <c r="BK180" s="32">
        <v>92.320321949300194</v>
      </c>
      <c r="BL180" s="32"/>
      <c r="BM180" s="32"/>
      <c r="BN180" s="32">
        <f t="shared" si="67"/>
        <v>768.41004978823025</v>
      </c>
      <c r="BO180" s="32">
        <f t="shared" si="68"/>
        <v>790.64057084510875</v>
      </c>
      <c r="BP180" s="32">
        <v>832.09465616176999</v>
      </c>
      <c r="BQ180" s="32"/>
      <c r="BR180" s="32"/>
      <c r="BS180" s="32">
        <f t="shared" si="69"/>
        <v>38.675785852780514</v>
      </c>
      <c r="BT180" s="32">
        <f t="shared" si="70"/>
        <v>53.956032346033872</v>
      </c>
      <c r="BU180" s="32">
        <v>23.118828762852299</v>
      </c>
      <c r="BV180" s="32"/>
      <c r="BW180" s="32"/>
      <c r="BX180" s="32">
        <f t="shared" si="71"/>
        <v>429.31632676451528</v>
      </c>
      <c r="BY180" s="32">
        <f t="shared" si="72"/>
        <v>442.47541824284014</v>
      </c>
      <c r="BZ180" s="32">
        <v>471.32427200429697</v>
      </c>
      <c r="CA180" s="32"/>
      <c r="CB180" s="32"/>
      <c r="CC180" s="32">
        <f t="shared" si="73"/>
        <v>1414.708301561642</v>
      </c>
      <c r="CD180" s="32">
        <f t="shared" si="74"/>
        <v>1443.5035129664993</v>
      </c>
      <c r="CE180" s="32">
        <v>1130.3465923567601</v>
      </c>
      <c r="CF180" s="32"/>
      <c r="CG180" s="32"/>
      <c r="CH180" s="32">
        <f t="shared" si="75"/>
        <v>437.4708829052347</v>
      </c>
      <c r="CI180" s="32">
        <f t="shared" si="76"/>
        <v>438.44462917110138</v>
      </c>
      <c r="CJ180" s="32">
        <v>453.349319173178</v>
      </c>
      <c r="CK180" s="32"/>
      <c r="CL180" s="32"/>
      <c r="CM180" s="32">
        <f t="shared" si="77"/>
        <v>2049.3679389853746</v>
      </c>
      <c r="CN180" s="32">
        <f t="shared" si="78"/>
        <v>2121.8991751050989</v>
      </c>
      <c r="CO180" s="32">
        <v>2097.9915694023171</v>
      </c>
      <c r="CP180" s="32"/>
      <c r="CQ180" s="32"/>
      <c r="CR180" s="32"/>
    </row>
    <row r="181" spans="51:96" ht="16" x14ac:dyDescent="0.5">
      <c r="AY181" s="30">
        <f t="shared" si="61"/>
        <v>2004</v>
      </c>
      <c r="AZ181" s="31" t="s">
        <v>187</v>
      </c>
      <c r="BA181" s="31">
        <f t="shared" si="62"/>
        <v>6420.9536106356054</v>
      </c>
      <c r="BB181" s="32">
        <v>6058.8824918999999</v>
      </c>
      <c r="BC181" s="32"/>
      <c r="BD181" s="32">
        <f t="shared" si="63"/>
        <v>819.64416608454178</v>
      </c>
      <c r="BE181" s="32">
        <f t="shared" si="64"/>
        <v>717.11319587675655</v>
      </c>
      <c r="BF181" s="32">
        <v>784.25122978333195</v>
      </c>
      <c r="BG181" s="32"/>
      <c r="BH181" s="32"/>
      <c r="BI181" s="32">
        <f t="shared" si="65"/>
        <v>148.72284764585052</v>
      </c>
      <c r="BJ181" s="32">
        <f t="shared" si="66"/>
        <v>161.19535969777107</v>
      </c>
      <c r="BK181" s="32">
        <v>95.348271273517994</v>
      </c>
      <c r="BL181" s="32"/>
      <c r="BM181" s="32"/>
      <c r="BN181" s="32">
        <f t="shared" si="67"/>
        <v>771.22392346788274</v>
      </c>
      <c r="BO181" s="32">
        <f t="shared" si="68"/>
        <v>793.5358514221648</v>
      </c>
      <c r="BP181" s="32">
        <v>835.141739229721</v>
      </c>
      <c r="BQ181" s="32"/>
      <c r="BR181" s="32"/>
      <c r="BS181" s="32">
        <f t="shared" si="69"/>
        <v>38.384913609358549</v>
      </c>
      <c r="BT181" s="32">
        <f t="shared" si="70"/>
        <v>53.550240664531159</v>
      </c>
      <c r="BU181" s="32">
        <v>22.944957038224999</v>
      </c>
      <c r="BV181" s="32"/>
      <c r="BW181" s="32"/>
      <c r="BX181" s="32">
        <f t="shared" si="71"/>
        <v>441.99519645940586</v>
      </c>
      <c r="BY181" s="32">
        <f t="shared" si="72"/>
        <v>455.54291142059293</v>
      </c>
      <c r="BZ181" s="32">
        <v>485.24374968598198</v>
      </c>
      <c r="CA181" s="32"/>
      <c r="CB181" s="32"/>
      <c r="CC181" s="32">
        <f t="shared" si="73"/>
        <v>1449.5252307477249</v>
      </c>
      <c r="CD181" s="32">
        <f t="shared" si="74"/>
        <v>1479.0291118022014</v>
      </c>
      <c r="CE181" s="32">
        <v>1158.16518734088</v>
      </c>
      <c r="CF181" s="32"/>
      <c r="CG181" s="32"/>
      <c r="CH181" s="32">
        <f t="shared" si="75"/>
        <v>443.03850885895412</v>
      </c>
      <c r="CI181" s="32">
        <f t="shared" si="76"/>
        <v>444.02464784670019</v>
      </c>
      <c r="CJ181" s="32">
        <v>459.11902759072399</v>
      </c>
      <c r="CK181" s="32"/>
      <c r="CL181" s="32"/>
      <c r="CM181" s="32">
        <f t="shared" si="77"/>
        <v>2064.1732254380331</v>
      </c>
      <c r="CN181" s="32">
        <f t="shared" si="78"/>
        <v>2137.2284502994034</v>
      </c>
      <c r="CO181" s="32">
        <v>2113.1481284415117</v>
      </c>
      <c r="CP181" s="32"/>
      <c r="CQ181" s="32"/>
      <c r="CR181" s="32"/>
    </row>
    <row r="182" spans="51:96" ht="16" x14ac:dyDescent="0.5">
      <c r="AY182" s="30">
        <f t="shared" si="61"/>
        <v>2004</v>
      </c>
      <c r="AZ182" s="31" t="s">
        <v>188</v>
      </c>
      <c r="BA182" s="31">
        <f t="shared" si="62"/>
        <v>6556.3895182488195</v>
      </c>
      <c r="BB182" s="32">
        <v>6186.6813048447102</v>
      </c>
      <c r="BC182" s="32"/>
      <c r="BD182" s="32">
        <f t="shared" si="63"/>
        <v>862.21724836528404</v>
      </c>
      <c r="BE182" s="32">
        <f t="shared" si="64"/>
        <v>754.36072395776307</v>
      </c>
      <c r="BF182" s="32">
        <v>824.98596994970706</v>
      </c>
      <c r="BG182" s="32"/>
      <c r="BH182" s="32"/>
      <c r="BI182" s="32">
        <f t="shared" si="65"/>
        <v>146.42978021525724</v>
      </c>
      <c r="BJ182" s="32">
        <f t="shared" si="66"/>
        <v>158.7099861648091</v>
      </c>
      <c r="BK182" s="32">
        <v>93.878154079814706</v>
      </c>
      <c r="BL182" s="32"/>
      <c r="BM182" s="32"/>
      <c r="BN182" s="32">
        <f t="shared" si="67"/>
        <v>778.13136659090787</v>
      </c>
      <c r="BO182" s="32">
        <f t="shared" si="68"/>
        <v>800.64313063509769</v>
      </c>
      <c r="BP182" s="32">
        <v>842.62166028488502</v>
      </c>
      <c r="BQ182" s="32"/>
      <c r="BR182" s="32"/>
      <c r="BS182" s="32">
        <f t="shared" si="69"/>
        <v>38.252859964783084</v>
      </c>
      <c r="BT182" s="32">
        <f t="shared" si="70"/>
        <v>53.3660145250741</v>
      </c>
      <c r="BU182" s="32">
        <v>22.866020682333701</v>
      </c>
      <c r="BV182" s="32"/>
      <c r="BW182" s="32"/>
      <c r="BX182" s="32">
        <f t="shared" si="71"/>
        <v>456.52381691428775</v>
      </c>
      <c r="BY182" s="32">
        <f t="shared" si="72"/>
        <v>470.51685257189575</v>
      </c>
      <c r="BZ182" s="32">
        <v>501.19397340733599</v>
      </c>
      <c r="CA182" s="32"/>
      <c r="CB182" s="32"/>
      <c r="CC182" s="32">
        <f t="shared" si="73"/>
        <v>1481.037298749643</v>
      </c>
      <c r="CD182" s="32">
        <f t="shared" si="74"/>
        <v>1511.1825817517281</v>
      </c>
      <c r="CE182" s="32">
        <v>1183.3432107148601</v>
      </c>
      <c r="CF182" s="32"/>
      <c r="CG182" s="32"/>
      <c r="CH182" s="32">
        <f t="shared" si="75"/>
        <v>446.5070347493467</v>
      </c>
      <c r="CI182" s="32">
        <f t="shared" si="76"/>
        <v>447.50089416893366</v>
      </c>
      <c r="CJ182" s="32">
        <v>462.713447042143</v>
      </c>
      <c r="CK182" s="32"/>
      <c r="CL182" s="32"/>
      <c r="CM182" s="32">
        <f t="shared" si="77"/>
        <v>2077.977627296334</v>
      </c>
      <c r="CN182" s="32">
        <f t="shared" si="78"/>
        <v>2151.521417588845</v>
      </c>
      <c r="CO182" s="32">
        <v>2127.2800557389082</v>
      </c>
      <c r="CP182" s="32"/>
      <c r="CQ182" s="32"/>
      <c r="CR182" s="32"/>
    </row>
    <row r="183" spans="51:96" ht="16" x14ac:dyDescent="0.5">
      <c r="AY183" s="30">
        <f t="shared" si="61"/>
        <v>2004</v>
      </c>
      <c r="AZ183" s="31" t="s">
        <v>189</v>
      </c>
      <c r="BA183" s="31">
        <f t="shared" si="62"/>
        <v>6570.1770173315363</v>
      </c>
      <c r="BB183" s="32">
        <v>6199.6913407155498</v>
      </c>
      <c r="BC183" s="32"/>
      <c r="BD183" s="32">
        <f t="shared" si="63"/>
        <v>909.22208684384441</v>
      </c>
      <c r="BE183" s="32">
        <f t="shared" si="64"/>
        <v>795.48563076220478</v>
      </c>
      <c r="BF183" s="32">
        <v>869.96109928988903</v>
      </c>
      <c r="BG183" s="32"/>
      <c r="BH183" s="32"/>
      <c r="BI183" s="32">
        <f t="shared" si="65"/>
        <v>144.17975030202629</v>
      </c>
      <c r="BJ183" s="32">
        <f t="shared" si="66"/>
        <v>156.27125945310925</v>
      </c>
      <c r="BK183" s="32">
        <v>92.435628832778406</v>
      </c>
      <c r="BL183" s="32"/>
      <c r="BM183" s="32"/>
      <c r="BN183" s="32">
        <f t="shared" si="67"/>
        <v>776.54764824754523</v>
      </c>
      <c r="BO183" s="32">
        <f t="shared" si="68"/>
        <v>799.01359445789763</v>
      </c>
      <c r="BP183" s="32">
        <v>840.906685876702</v>
      </c>
      <c r="BQ183" s="32"/>
      <c r="BR183" s="32"/>
      <c r="BS183" s="32">
        <f t="shared" si="69"/>
        <v>39.123556077409347</v>
      </c>
      <c r="BT183" s="32">
        <f t="shared" si="70"/>
        <v>54.580710143548551</v>
      </c>
      <c r="BU183" s="32">
        <v>23.3864877882617</v>
      </c>
      <c r="BV183" s="32"/>
      <c r="BW183" s="32"/>
      <c r="BX183" s="32">
        <f t="shared" si="71"/>
        <v>472.55896448195591</v>
      </c>
      <c r="BY183" s="32">
        <f t="shared" si="72"/>
        <v>487.04349780819814</v>
      </c>
      <c r="BZ183" s="32">
        <v>518.79813561279104</v>
      </c>
      <c r="CA183" s="32"/>
      <c r="CB183" s="32"/>
      <c r="CC183" s="32">
        <f t="shared" si="73"/>
        <v>1539.987240660718</v>
      </c>
      <c r="CD183" s="32">
        <f t="shared" si="74"/>
        <v>1571.3324007242154</v>
      </c>
      <c r="CE183" s="32">
        <v>1230.44399176298</v>
      </c>
      <c r="CF183" s="32"/>
      <c r="CG183" s="32"/>
      <c r="CH183" s="32">
        <f t="shared" si="75"/>
        <v>455.95555724353085</v>
      </c>
      <c r="CI183" s="32">
        <f t="shared" si="76"/>
        <v>456.97044769365306</v>
      </c>
      <c r="CJ183" s="32">
        <v>472.50491295979299</v>
      </c>
      <c r="CK183" s="32"/>
      <c r="CL183" s="32"/>
      <c r="CM183" s="32">
        <f t="shared" si="77"/>
        <v>2088.6878224806219</v>
      </c>
      <c r="CN183" s="32">
        <f t="shared" si="78"/>
        <v>2162.6106680325724</v>
      </c>
      <c r="CO183" s="32">
        <v>2138.2443627214861</v>
      </c>
      <c r="CP183" s="32"/>
      <c r="CQ183" s="32"/>
      <c r="CR183" s="32"/>
    </row>
    <row r="184" spans="51:96" ht="16" x14ac:dyDescent="0.5">
      <c r="AY184" s="30">
        <f t="shared" si="61"/>
        <v>2005</v>
      </c>
      <c r="AZ184" s="31" t="s">
        <v>178</v>
      </c>
      <c r="BA184" s="31">
        <f t="shared" si="62"/>
        <v>6541.3471709963105</v>
      </c>
      <c r="BB184" s="32">
        <v>6172.4871804308004</v>
      </c>
      <c r="BC184" s="32"/>
      <c r="BD184" s="32">
        <f t="shared" si="63"/>
        <v>925.77886668283475</v>
      </c>
      <c r="BE184" s="32">
        <f t="shared" si="64"/>
        <v>809.97128904546219</v>
      </c>
      <c r="BF184" s="32">
        <v>885.80294321102394</v>
      </c>
      <c r="BG184" s="32"/>
      <c r="BH184" s="32"/>
      <c r="BI184" s="32">
        <f t="shared" si="65"/>
        <v>145.76135639951841</v>
      </c>
      <c r="BJ184" s="32">
        <f t="shared" si="66"/>
        <v>157.98550556808766</v>
      </c>
      <c r="BK184" s="32">
        <v>93.449618341576894</v>
      </c>
      <c r="BL184" s="32"/>
      <c r="BM184" s="32"/>
      <c r="BN184" s="32">
        <f t="shared" si="67"/>
        <v>763.60951828358395</v>
      </c>
      <c r="BO184" s="32">
        <f t="shared" si="68"/>
        <v>785.70115735066065</v>
      </c>
      <c r="BP184" s="32">
        <v>826.896264218753</v>
      </c>
      <c r="BQ184" s="32"/>
      <c r="BR184" s="32"/>
      <c r="BS184" s="32">
        <f t="shared" si="69"/>
        <v>37.663785835534078</v>
      </c>
      <c r="BT184" s="32">
        <f t="shared" si="70"/>
        <v>52.544205683413921</v>
      </c>
      <c r="BU184" s="32">
        <v>22.513895867738501</v>
      </c>
      <c r="BV184" s="32"/>
      <c r="BW184" s="32"/>
      <c r="BX184" s="32">
        <f t="shared" si="71"/>
        <v>471.17891332336433</v>
      </c>
      <c r="BY184" s="32">
        <f t="shared" si="72"/>
        <v>485.62114632625872</v>
      </c>
      <c r="BZ184" s="32">
        <v>517.28304856135298</v>
      </c>
      <c r="CA184" s="32"/>
      <c r="CB184" s="32"/>
      <c r="CC184" s="32">
        <f t="shared" si="73"/>
        <v>1551.6844743341753</v>
      </c>
      <c r="CD184" s="32">
        <f t="shared" si="74"/>
        <v>1583.2677218649671</v>
      </c>
      <c r="CE184" s="32">
        <v>1239.7900373104601</v>
      </c>
      <c r="CF184" s="32"/>
      <c r="CG184" s="32"/>
      <c r="CH184" s="32">
        <f t="shared" si="75"/>
        <v>467.49606946629575</v>
      </c>
      <c r="CI184" s="32">
        <f t="shared" si="76"/>
        <v>468.53664741042547</v>
      </c>
      <c r="CJ184" s="32">
        <v>484.46429943222603</v>
      </c>
      <c r="CK184" s="32"/>
      <c r="CL184" s="32"/>
      <c r="CM184" s="32">
        <f t="shared" si="77"/>
        <v>2080.1375584587718</v>
      </c>
      <c r="CN184" s="32">
        <f t="shared" si="78"/>
        <v>2153.7577930413318</v>
      </c>
      <c r="CO184" s="32">
        <v>2129.4912337724281</v>
      </c>
      <c r="CP184" s="32"/>
      <c r="CQ184" s="32"/>
      <c r="CR184" s="32"/>
    </row>
    <row r="185" spans="51:96" ht="16" x14ac:dyDescent="0.5">
      <c r="AY185" s="30">
        <f t="shared" si="61"/>
        <v>2005</v>
      </c>
      <c r="AZ185" s="31" t="s">
        <v>179</v>
      </c>
      <c r="BA185" s="31">
        <f t="shared" si="62"/>
        <v>6529.699907212108</v>
      </c>
      <c r="BB185" s="32">
        <v>6161.4966941416997</v>
      </c>
      <c r="BC185" s="32"/>
      <c r="BD185" s="32">
        <f t="shared" si="63"/>
        <v>926.56004164788601</v>
      </c>
      <c r="BE185" s="32">
        <f t="shared" si="64"/>
        <v>810.65474523158116</v>
      </c>
      <c r="BF185" s="32">
        <v>886.55038637278506</v>
      </c>
      <c r="BG185" s="32"/>
      <c r="BH185" s="32"/>
      <c r="BI185" s="32">
        <f t="shared" si="65"/>
        <v>140.98337777979265</v>
      </c>
      <c r="BJ185" s="32">
        <f t="shared" si="66"/>
        <v>152.80682593394712</v>
      </c>
      <c r="BK185" s="32">
        <v>90.386390271485595</v>
      </c>
      <c r="BL185" s="32"/>
      <c r="BM185" s="32"/>
      <c r="BN185" s="32">
        <f t="shared" si="67"/>
        <v>744.36125821307337</v>
      </c>
      <c r="BO185" s="32">
        <f t="shared" si="68"/>
        <v>765.89603463770595</v>
      </c>
      <c r="BP185" s="32">
        <v>806.05273887769602</v>
      </c>
      <c r="BQ185" s="32"/>
      <c r="BR185" s="32"/>
      <c r="BS185" s="32">
        <f t="shared" si="69"/>
        <v>38.79207010962962</v>
      </c>
      <c r="BT185" s="32">
        <f t="shared" si="70"/>
        <v>54.118258839576058</v>
      </c>
      <c r="BU185" s="32">
        <v>23.188338813201199</v>
      </c>
      <c r="BV185" s="32"/>
      <c r="BW185" s="32"/>
      <c r="BX185" s="32">
        <f t="shared" si="71"/>
        <v>479.97188856380626</v>
      </c>
      <c r="BY185" s="32">
        <f t="shared" si="72"/>
        <v>494.68363744192402</v>
      </c>
      <c r="BZ185" s="32">
        <v>526.93640296598596</v>
      </c>
      <c r="CA185" s="32"/>
      <c r="CB185" s="32"/>
      <c r="CC185" s="32">
        <f t="shared" si="73"/>
        <v>1552.1292451083314</v>
      </c>
      <c r="CD185" s="32">
        <f t="shared" si="74"/>
        <v>1583.7215455784849</v>
      </c>
      <c r="CE185" s="32">
        <v>1240.1454074799799</v>
      </c>
      <c r="CF185" s="32"/>
      <c r="CG185" s="32"/>
      <c r="CH185" s="32">
        <f t="shared" si="75"/>
        <v>478.55061277014102</v>
      </c>
      <c r="CI185" s="32">
        <f t="shared" si="76"/>
        <v>479.61579651247035</v>
      </c>
      <c r="CJ185" s="32">
        <v>495.920078265521</v>
      </c>
      <c r="CK185" s="32"/>
      <c r="CL185" s="32"/>
      <c r="CM185" s="32">
        <f t="shared" si="77"/>
        <v>2054.5606049468124</v>
      </c>
      <c r="CN185" s="32">
        <f t="shared" si="78"/>
        <v>2127.2756199155051</v>
      </c>
      <c r="CO185" s="32">
        <v>2103.3074373841359</v>
      </c>
      <c r="CP185" s="32"/>
      <c r="CQ185" s="32"/>
      <c r="CR185" s="32"/>
    </row>
    <row r="186" spans="51:96" ht="16" x14ac:dyDescent="0.5">
      <c r="AY186" s="30">
        <f t="shared" si="61"/>
        <v>2005</v>
      </c>
      <c r="AZ186" s="31" t="s">
        <v>180</v>
      </c>
      <c r="BA186" s="31">
        <f t="shared" si="62"/>
        <v>6520.8732129358859</v>
      </c>
      <c r="BB186" s="32">
        <v>6153.16772828171</v>
      </c>
      <c r="BC186" s="32"/>
      <c r="BD186" s="32">
        <f t="shared" si="63"/>
        <v>922.25674712788316</v>
      </c>
      <c r="BE186" s="32">
        <f t="shared" si="64"/>
        <v>806.88975865114867</v>
      </c>
      <c r="BF186" s="32">
        <v>882.43291179164601</v>
      </c>
      <c r="BG186" s="32"/>
      <c r="BH186" s="32"/>
      <c r="BI186" s="32">
        <f t="shared" si="65"/>
        <v>143.16721171992424</v>
      </c>
      <c r="BJ186" s="32">
        <f t="shared" si="66"/>
        <v>155.17380520493296</v>
      </c>
      <c r="BK186" s="32">
        <v>91.786476366097105</v>
      </c>
      <c r="BL186" s="32"/>
      <c r="BM186" s="32"/>
      <c r="BN186" s="32">
        <f t="shared" si="67"/>
        <v>739.20441722258988</v>
      </c>
      <c r="BO186" s="32">
        <f t="shared" si="68"/>
        <v>760.59000343002322</v>
      </c>
      <c r="BP186" s="32">
        <v>800.46850708369504</v>
      </c>
      <c r="BQ186" s="32"/>
      <c r="BR186" s="32"/>
      <c r="BS186" s="32">
        <f t="shared" si="69"/>
        <v>37.033121899576962</v>
      </c>
      <c r="BT186" s="32">
        <f t="shared" si="70"/>
        <v>51.664375500841608</v>
      </c>
      <c r="BU186" s="32">
        <v>22.1369103399512</v>
      </c>
      <c r="BV186" s="32"/>
      <c r="BW186" s="32"/>
      <c r="BX186" s="32">
        <f t="shared" si="71"/>
        <v>483.40927550300688</v>
      </c>
      <c r="BY186" s="32">
        <f t="shared" si="72"/>
        <v>498.22638466294808</v>
      </c>
      <c r="BZ186" s="32">
        <v>530.71013295414105</v>
      </c>
      <c r="CA186" s="32"/>
      <c r="CB186" s="32"/>
      <c r="CC186" s="32">
        <f t="shared" si="73"/>
        <v>1522.6657808990749</v>
      </c>
      <c r="CD186" s="32">
        <f t="shared" si="74"/>
        <v>1553.6583770487769</v>
      </c>
      <c r="CE186" s="32">
        <v>1216.60421080276</v>
      </c>
      <c r="CF186" s="32"/>
      <c r="CG186" s="32"/>
      <c r="CH186" s="32">
        <f t="shared" si="75"/>
        <v>488.06612942492728</v>
      </c>
      <c r="CI186" s="32">
        <f t="shared" si="76"/>
        <v>489.15249331700488</v>
      </c>
      <c r="CJ186" s="32">
        <v>505.78096996276997</v>
      </c>
      <c r="CK186" s="32"/>
      <c r="CL186" s="32"/>
      <c r="CM186" s="32">
        <f t="shared" si="77"/>
        <v>2062.6380945962551</v>
      </c>
      <c r="CN186" s="32">
        <f t="shared" si="78"/>
        <v>2135.6389881023615</v>
      </c>
      <c r="CO186" s="32">
        <v>2111.5765748406611</v>
      </c>
      <c r="CP186" s="32"/>
      <c r="CQ186" s="32"/>
      <c r="CR186" s="32"/>
    </row>
    <row r="187" spans="51:96" ht="16" x14ac:dyDescent="0.5">
      <c r="AY187" s="30">
        <f t="shared" si="61"/>
        <v>2005</v>
      </c>
      <c r="AZ187" s="31" t="s">
        <v>181</v>
      </c>
      <c r="BA187" s="31">
        <f t="shared" si="62"/>
        <v>6514.9005315714903</v>
      </c>
      <c r="BB187" s="32">
        <v>6147.5318404147602</v>
      </c>
      <c r="BC187" s="32"/>
      <c r="BD187" s="32">
        <f t="shared" si="63"/>
        <v>898.85284884731016</v>
      </c>
      <c r="BE187" s="32">
        <f t="shared" si="64"/>
        <v>786.41350201879789</v>
      </c>
      <c r="BF187" s="32">
        <v>860.03961386098001</v>
      </c>
      <c r="BG187" s="32"/>
      <c r="BH187" s="32"/>
      <c r="BI187" s="32">
        <f t="shared" si="65"/>
        <v>140.02077645521283</v>
      </c>
      <c r="BJ187" s="32">
        <f t="shared" si="66"/>
        <v>151.76349688789031</v>
      </c>
      <c r="BK187" s="32">
        <v>89.769253270163205</v>
      </c>
      <c r="BL187" s="32"/>
      <c r="BM187" s="32"/>
      <c r="BN187" s="32">
        <f t="shared" si="67"/>
        <v>737.0390903329652</v>
      </c>
      <c r="BO187" s="32">
        <f t="shared" si="68"/>
        <v>758.36203245469437</v>
      </c>
      <c r="BP187" s="32">
        <v>798.12372133525696</v>
      </c>
      <c r="BQ187" s="32"/>
      <c r="BR187" s="32"/>
      <c r="BS187" s="32">
        <f t="shared" si="69"/>
        <v>36.83338397345009</v>
      </c>
      <c r="BT187" s="32">
        <f t="shared" si="70"/>
        <v>51.385723994086085</v>
      </c>
      <c r="BU187" s="32">
        <v>22.01751504365</v>
      </c>
      <c r="BV187" s="32"/>
      <c r="BW187" s="32"/>
      <c r="BX187" s="32">
        <f t="shared" si="71"/>
        <v>486.68177569141812</v>
      </c>
      <c r="BY187" s="32">
        <f t="shared" si="72"/>
        <v>501.59919114454573</v>
      </c>
      <c r="BZ187" s="32">
        <v>534.30284227540301</v>
      </c>
      <c r="CA187" s="32"/>
      <c r="CB187" s="32"/>
      <c r="CC187" s="32">
        <f t="shared" si="73"/>
        <v>1537.0842747775089</v>
      </c>
      <c r="CD187" s="32">
        <f t="shared" si="74"/>
        <v>1568.3703473837431</v>
      </c>
      <c r="CE187" s="32">
        <v>1228.12453298113</v>
      </c>
      <c r="CF187" s="32"/>
      <c r="CG187" s="32"/>
      <c r="CH187" s="32">
        <f t="shared" si="75"/>
        <v>486.661349896052</v>
      </c>
      <c r="CI187" s="32">
        <f t="shared" si="76"/>
        <v>487.74458695415262</v>
      </c>
      <c r="CJ187" s="32">
        <v>504.32520257826502</v>
      </c>
      <c r="CK187" s="32"/>
      <c r="CL187" s="32"/>
      <c r="CM187" s="32">
        <f t="shared" si="77"/>
        <v>2067.4132701168055</v>
      </c>
      <c r="CN187" s="32">
        <f t="shared" si="78"/>
        <v>2140.5831666489698</v>
      </c>
      <c r="CO187" s="32">
        <v>2116.4650469368389</v>
      </c>
      <c r="CP187" s="32"/>
      <c r="CQ187" s="32"/>
      <c r="CR187" s="32"/>
    </row>
    <row r="188" spans="51:96" ht="16" x14ac:dyDescent="0.5">
      <c r="AY188" s="30">
        <f t="shared" si="61"/>
        <v>2005</v>
      </c>
      <c r="AZ188" s="31" t="s">
        <v>182</v>
      </c>
      <c r="BA188" s="31">
        <f t="shared" si="62"/>
        <v>6484.7000138896237</v>
      </c>
      <c r="BB188" s="32">
        <v>6119.0342995625897</v>
      </c>
      <c r="BC188" s="32"/>
      <c r="BD188" s="32">
        <f t="shared" si="63"/>
        <v>849.58369192144846</v>
      </c>
      <c r="BE188" s="32">
        <f t="shared" si="64"/>
        <v>743.30752500680035</v>
      </c>
      <c r="BF188" s="32">
        <v>812.89794128118695</v>
      </c>
      <c r="BG188" s="32"/>
      <c r="BH188" s="32"/>
      <c r="BI188" s="32">
        <f t="shared" si="65"/>
        <v>143.18473125048979</v>
      </c>
      <c r="BJ188" s="32">
        <f t="shared" si="66"/>
        <v>155.19279399566653</v>
      </c>
      <c r="BK188" s="32">
        <v>91.797708379062101</v>
      </c>
      <c r="BL188" s="32"/>
      <c r="BM188" s="32"/>
      <c r="BN188" s="32">
        <f t="shared" si="67"/>
        <v>757.29546782499472</v>
      </c>
      <c r="BO188" s="32">
        <f t="shared" si="68"/>
        <v>779.2044379749841</v>
      </c>
      <c r="BP188" s="32">
        <v>820.05891527104495</v>
      </c>
      <c r="BQ188" s="32"/>
      <c r="BR188" s="32"/>
      <c r="BS188" s="32">
        <f t="shared" si="69"/>
        <v>35.958518761544461</v>
      </c>
      <c r="BT188" s="32">
        <f t="shared" si="70"/>
        <v>50.165212125195239</v>
      </c>
      <c r="BU188" s="32">
        <v>21.494555817905699</v>
      </c>
      <c r="BV188" s="32"/>
      <c r="BW188" s="32"/>
      <c r="BX188" s="32">
        <f t="shared" si="71"/>
        <v>471.29744715140669</v>
      </c>
      <c r="BY188" s="32">
        <f t="shared" si="72"/>
        <v>485.74331336689806</v>
      </c>
      <c r="BZ188" s="32">
        <v>517.41318074297999</v>
      </c>
      <c r="CA188" s="32"/>
      <c r="CB188" s="32"/>
      <c r="CC188" s="32">
        <f t="shared" si="73"/>
        <v>1518.5783077382673</v>
      </c>
      <c r="CD188" s="32">
        <f t="shared" si="74"/>
        <v>1549.4877067697739</v>
      </c>
      <c r="CE188" s="32">
        <v>1213.3383351776799</v>
      </c>
      <c r="CF188" s="32"/>
      <c r="CG188" s="32"/>
      <c r="CH188" s="32">
        <f t="shared" si="75"/>
        <v>488.13947907259706</v>
      </c>
      <c r="CI188" s="32">
        <f t="shared" si="76"/>
        <v>489.22600623027319</v>
      </c>
      <c r="CJ188" s="32">
        <v>505.85698190809501</v>
      </c>
      <c r="CK188" s="32"/>
      <c r="CL188" s="32"/>
      <c r="CM188" s="32">
        <f t="shared" si="77"/>
        <v>2114.5051359020817</v>
      </c>
      <c r="CN188" s="32">
        <f t="shared" si="78"/>
        <v>2189.3417078865227</v>
      </c>
      <c r="CO188" s="32">
        <v>2164.6742218368081</v>
      </c>
      <c r="CP188" s="32"/>
      <c r="CQ188" s="32"/>
      <c r="CR188" s="32"/>
    </row>
    <row r="189" spans="51:96" ht="16" x14ac:dyDescent="0.5">
      <c r="AY189" s="30">
        <f t="shared" si="61"/>
        <v>2005</v>
      </c>
      <c r="AZ189" s="31" t="s">
        <v>183</v>
      </c>
      <c r="BA189" s="31">
        <f t="shared" si="62"/>
        <v>6478.1304945068605</v>
      </c>
      <c r="BB189" s="32">
        <v>6112.8352287730904</v>
      </c>
      <c r="BC189" s="32"/>
      <c r="BD189" s="32">
        <f t="shared" si="63"/>
        <v>795.70331177179821</v>
      </c>
      <c r="BE189" s="32">
        <f t="shared" si="64"/>
        <v>696.16715214384635</v>
      </c>
      <c r="BF189" s="32">
        <v>761.34416204133299</v>
      </c>
      <c r="BG189" s="32"/>
      <c r="BH189" s="32"/>
      <c r="BI189" s="32">
        <f t="shared" si="65"/>
        <v>143.69178152516881</v>
      </c>
      <c r="BJ189" s="32">
        <f t="shared" si="66"/>
        <v>155.74236759989424</v>
      </c>
      <c r="BK189" s="32">
        <v>92.122785311790906</v>
      </c>
      <c r="BL189" s="32"/>
      <c r="BM189" s="32"/>
      <c r="BN189" s="32">
        <f t="shared" si="67"/>
        <v>771.14240229922768</v>
      </c>
      <c r="BO189" s="32">
        <f t="shared" si="68"/>
        <v>793.45197180172102</v>
      </c>
      <c r="BP189" s="32">
        <v>835.05346171588496</v>
      </c>
      <c r="BQ189" s="32"/>
      <c r="BR189" s="32"/>
      <c r="BS189" s="32">
        <f t="shared" si="69"/>
        <v>35.391124929080711</v>
      </c>
      <c r="BT189" s="32">
        <f t="shared" si="70"/>
        <v>49.373649153627227</v>
      </c>
      <c r="BU189" s="32">
        <v>21.1553906124782</v>
      </c>
      <c r="BV189" s="32"/>
      <c r="BW189" s="32"/>
      <c r="BX189" s="32">
        <f t="shared" si="71"/>
        <v>454.20149544281065</v>
      </c>
      <c r="BY189" s="32">
        <f t="shared" si="72"/>
        <v>468.12334899347303</v>
      </c>
      <c r="BZ189" s="32">
        <v>498.64441633562399</v>
      </c>
      <c r="CA189" s="32"/>
      <c r="CB189" s="32"/>
      <c r="CC189" s="32">
        <f t="shared" si="73"/>
        <v>1545.1683329211673</v>
      </c>
      <c r="CD189" s="32">
        <f t="shared" si="74"/>
        <v>1576.6189498104875</v>
      </c>
      <c r="CE189" s="32">
        <v>1234.5836649202099</v>
      </c>
      <c r="CF189" s="32"/>
      <c r="CG189" s="32"/>
      <c r="CH189" s="32">
        <f t="shared" si="75"/>
        <v>475.03158976450504</v>
      </c>
      <c r="CI189" s="32">
        <f t="shared" si="76"/>
        <v>476.08894067579325</v>
      </c>
      <c r="CJ189" s="32">
        <v>492.27332885636002</v>
      </c>
      <c r="CK189" s="32"/>
      <c r="CL189" s="32"/>
      <c r="CM189" s="32">
        <f t="shared" si="77"/>
        <v>2133.2434164039018</v>
      </c>
      <c r="CN189" s="32">
        <f t="shared" si="78"/>
        <v>2208.7431736669355</v>
      </c>
      <c r="CO189" s="32">
        <v>2183.857089768946</v>
      </c>
      <c r="CP189" s="32"/>
      <c r="CQ189" s="32"/>
      <c r="CR189" s="32"/>
    </row>
    <row r="190" spans="51:96" ht="16" x14ac:dyDescent="0.5">
      <c r="AY190" s="30">
        <f t="shared" si="61"/>
        <v>2005</v>
      </c>
      <c r="AZ190" s="34" t="s">
        <v>184</v>
      </c>
      <c r="BA190" s="31">
        <f t="shared" si="62"/>
        <v>6481.8371407611894</v>
      </c>
      <c r="BB190" s="32">
        <v>6116.33286097165</v>
      </c>
      <c r="BC190" s="32"/>
      <c r="BD190" s="32">
        <f t="shared" si="63"/>
        <v>766.31104163126804</v>
      </c>
      <c r="BE190" s="32">
        <f t="shared" si="64"/>
        <v>670.45162137244279</v>
      </c>
      <c r="BF190" s="32">
        <v>733.221075270705</v>
      </c>
      <c r="BG190" s="32"/>
      <c r="BH190" s="32"/>
      <c r="BI190" s="32">
        <f t="shared" si="65"/>
        <v>146.66686270454795</v>
      </c>
      <c r="BJ190" s="32">
        <f t="shared" si="66"/>
        <v>158.96695137052021</v>
      </c>
      <c r="BK190" s="32">
        <v>94.030150937465805</v>
      </c>
      <c r="BL190" s="32"/>
      <c r="BM190" s="32"/>
      <c r="BN190" s="32">
        <f t="shared" si="67"/>
        <v>771.22532733033779</v>
      </c>
      <c r="BO190" s="32">
        <f t="shared" si="68"/>
        <v>793.53729589912473</v>
      </c>
      <c r="BP190" s="32">
        <v>835.14325944206996</v>
      </c>
      <c r="BQ190" s="32"/>
      <c r="BR190" s="32"/>
      <c r="BS190" s="32">
        <f t="shared" si="69"/>
        <v>35.898776720081102</v>
      </c>
      <c r="BT190" s="32">
        <f t="shared" si="70"/>
        <v>50.081866862764493</v>
      </c>
      <c r="BU190" s="32">
        <v>21.458844429085001</v>
      </c>
      <c r="BV190" s="32"/>
      <c r="BW190" s="32"/>
      <c r="BX190" s="32">
        <f t="shared" si="71"/>
        <v>445.94152781519813</v>
      </c>
      <c r="BY190" s="32">
        <f t="shared" si="72"/>
        <v>459.61020285192205</v>
      </c>
      <c r="BZ190" s="32">
        <v>489.57622352263797</v>
      </c>
      <c r="CA190" s="32"/>
      <c r="CB190" s="32"/>
      <c r="CC190" s="32">
        <f t="shared" si="73"/>
        <v>1532.2731192750302</v>
      </c>
      <c r="CD190" s="32">
        <f t="shared" si="74"/>
        <v>1563.4612648106151</v>
      </c>
      <c r="CE190" s="32">
        <v>1224.28043789699</v>
      </c>
      <c r="CF190" s="32"/>
      <c r="CG190" s="32"/>
      <c r="CH190" s="32">
        <f t="shared" si="75"/>
        <v>473.28098845104705</v>
      </c>
      <c r="CI190" s="32">
        <f t="shared" si="76"/>
        <v>474.33444277959427</v>
      </c>
      <c r="CJ190" s="32">
        <v>490.45918774523199</v>
      </c>
      <c r="CK190" s="32"/>
      <c r="CL190" s="32"/>
      <c r="CM190" s="32">
        <f t="shared" si="77"/>
        <v>2173.106576473348</v>
      </c>
      <c r="CN190" s="32">
        <f t="shared" si="78"/>
        <v>2250.0171708147186</v>
      </c>
      <c r="CO190" s="32">
        <v>2224.6660495289188</v>
      </c>
      <c r="CP190" s="32"/>
      <c r="CQ190" s="32"/>
      <c r="CR190" s="32"/>
    </row>
    <row r="191" spans="51:96" ht="16" x14ac:dyDescent="0.5">
      <c r="AY191" s="30">
        <f t="shared" si="61"/>
        <v>2005</v>
      </c>
      <c r="AZ191" s="31" t="s">
        <v>185</v>
      </c>
      <c r="BA191" s="31">
        <f t="shared" si="62"/>
        <v>6493.3542319814069</v>
      </c>
      <c r="BB191" s="32">
        <v>6127.2005149967799</v>
      </c>
      <c r="BC191" s="32"/>
      <c r="BD191" s="32">
        <f t="shared" si="63"/>
        <v>784.92863084279645</v>
      </c>
      <c r="BE191" s="32">
        <f t="shared" si="64"/>
        <v>686.74029815614676</v>
      </c>
      <c r="BF191" s="32">
        <v>751.03474105263899</v>
      </c>
      <c r="BG191" s="32"/>
      <c r="BH191" s="32"/>
      <c r="BI191" s="32">
        <f t="shared" si="65"/>
        <v>143.0891575389235</v>
      </c>
      <c r="BJ191" s="32">
        <f t="shared" si="66"/>
        <v>155.08920507804262</v>
      </c>
      <c r="BK191" s="32">
        <v>91.736434752842001</v>
      </c>
      <c r="BL191" s="32"/>
      <c r="BM191" s="32"/>
      <c r="BN191" s="32">
        <f t="shared" si="67"/>
        <v>755.19915365648262</v>
      </c>
      <c r="BO191" s="32">
        <f t="shared" si="68"/>
        <v>777.04747629635949</v>
      </c>
      <c r="BP191" s="32">
        <v>817.78886190860396</v>
      </c>
      <c r="BQ191" s="32"/>
      <c r="BR191" s="32"/>
      <c r="BS191" s="32">
        <f t="shared" si="69"/>
        <v>37.085782139572416</v>
      </c>
      <c r="BT191" s="32">
        <f t="shared" si="70"/>
        <v>51.737841043942929</v>
      </c>
      <c r="BU191" s="32">
        <v>22.168388512772299</v>
      </c>
      <c r="BV191" s="32"/>
      <c r="BW191" s="32"/>
      <c r="BX191" s="32">
        <f t="shared" si="71"/>
        <v>448.96692418524049</v>
      </c>
      <c r="BY191" s="32">
        <f t="shared" si="72"/>
        <v>462.72833146881754</v>
      </c>
      <c r="BZ191" s="32">
        <v>492.89765029524898</v>
      </c>
      <c r="CA191" s="32"/>
      <c r="CB191" s="32"/>
      <c r="CC191" s="32">
        <f t="shared" si="73"/>
        <v>1545.515000986735</v>
      </c>
      <c r="CD191" s="32">
        <f t="shared" si="74"/>
        <v>1576.972674016338</v>
      </c>
      <c r="CE191" s="32">
        <v>1234.8606513959101</v>
      </c>
      <c r="CF191" s="32"/>
      <c r="CG191" s="32"/>
      <c r="CH191" s="32">
        <f t="shared" si="75"/>
        <v>460.47512376310436</v>
      </c>
      <c r="CI191" s="32">
        <f t="shared" si="76"/>
        <v>461.50007410793899</v>
      </c>
      <c r="CJ191" s="32">
        <v>477.18852159449699</v>
      </c>
      <c r="CK191" s="32"/>
      <c r="CL191" s="32"/>
      <c r="CM191" s="32">
        <f t="shared" si="77"/>
        <v>2177.0056288651172</v>
      </c>
      <c r="CN191" s="32">
        <f t="shared" si="78"/>
        <v>2254.0542184801966</v>
      </c>
      <c r="CO191" s="32">
        <v>2228.6576114592963</v>
      </c>
      <c r="CP191" s="32"/>
      <c r="CQ191" s="32"/>
      <c r="CR191" s="32"/>
    </row>
    <row r="192" spans="51:96" ht="16" x14ac:dyDescent="0.5">
      <c r="AY192" s="30">
        <f t="shared" si="61"/>
        <v>2005</v>
      </c>
      <c r="AZ192" s="31" t="s">
        <v>186</v>
      </c>
      <c r="BA192" s="31">
        <f t="shared" si="62"/>
        <v>6523.8183419901306</v>
      </c>
      <c r="BB192" s="32">
        <v>6155.9467844695</v>
      </c>
      <c r="BC192" s="32"/>
      <c r="BD192" s="32">
        <f t="shared" si="63"/>
        <v>795.67076834058219</v>
      </c>
      <c r="BE192" s="32">
        <f t="shared" si="64"/>
        <v>696.13867963720304</v>
      </c>
      <c r="BF192" s="32">
        <v>761.31302386331799</v>
      </c>
      <c r="BG192" s="32"/>
      <c r="BH192" s="32"/>
      <c r="BI192" s="32">
        <f t="shared" si="65"/>
        <v>147.19239369321389</v>
      </c>
      <c r="BJ192" s="32">
        <f t="shared" si="66"/>
        <v>159.53655555771314</v>
      </c>
      <c r="BK192" s="32">
        <v>94.367076111123595</v>
      </c>
      <c r="BL192" s="32"/>
      <c r="BM192" s="32"/>
      <c r="BN192" s="32">
        <f t="shared" si="67"/>
        <v>741.5748810481947</v>
      </c>
      <c r="BO192" s="32">
        <f t="shared" si="68"/>
        <v>763.02904606456502</v>
      </c>
      <c r="BP192" s="32">
        <v>803.03543119205904</v>
      </c>
      <c r="BQ192" s="32"/>
      <c r="BR192" s="32"/>
      <c r="BS192" s="32">
        <f t="shared" si="69"/>
        <v>36.02446751494152</v>
      </c>
      <c r="BT192" s="32">
        <f t="shared" si="70"/>
        <v>50.257216282137691</v>
      </c>
      <c r="BU192" s="32">
        <v>21.533977329409399</v>
      </c>
      <c r="BV192" s="32"/>
      <c r="BW192" s="32"/>
      <c r="BX192" s="32">
        <f t="shared" si="71"/>
        <v>450.57672203444321</v>
      </c>
      <c r="BY192" s="32">
        <f t="shared" si="72"/>
        <v>464.38747166965851</v>
      </c>
      <c r="BZ192" s="32">
        <v>494.66496439920502</v>
      </c>
      <c r="CA192" s="32"/>
      <c r="CB192" s="32"/>
      <c r="CC192" s="32">
        <f t="shared" si="73"/>
        <v>1543.6919752670372</v>
      </c>
      <c r="CD192" s="32">
        <f t="shared" si="74"/>
        <v>1575.1125421236311</v>
      </c>
      <c r="CE192" s="32">
        <v>1233.4040607278801</v>
      </c>
      <c r="CF192" s="32"/>
      <c r="CG192" s="32"/>
      <c r="CH192" s="32">
        <f t="shared" si="75"/>
        <v>467.33023301018579</v>
      </c>
      <c r="CI192" s="32">
        <f t="shared" si="76"/>
        <v>468.37044182659486</v>
      </c>
      <c r="CJ192" s="32">
        <v>484.29244377871998</v>
      </c>
      <c r="CK192" s="32"/>
      <c r="CL192" s="32"/>
      <c r="CM192" s="32">
        <f t="shared" si="77"/>
        <v>2182.8000750470696</v>
      </c>
      <c r="CN192" s="32">
        <f t="shared" si="78"/>
        <v>2260.053741718451</v>
      </c>
      <c r="CO192" s="32">
        <v>2234.589537595074</v>
      </c>
      <c r="CP192" s="32"/>
      <c r="CQ192" s="32"/>
      <c r="CR192" s="32"/>
    </row>
    <row r="193" spans="51:96" ht="16" x14ac:dyDescent="0.5">
      <c r="AY193" s="30">
        <f t="shared" si="61"/>
        <v>2005</v>
      </c>
      <c r="AZ193" s="31" t="s">
        <v>187</v>
      </c>
      <c r="BA193" s="31">
        <f t="shared" si="62"/>
        <v>6573.1120834860003</v>
      </c>
      <c r="BB193" s="32">
        <v>6202.4609014403604</v>
      </c>
      <c r="BC193" s="32"/>
      <c r="BD193" s="32">
        <f t="shared" si="63"/>
        <v>826.26973642070402</v>
      </c>
      <c r="BE193" s="32">
        <f t="shared" si="64"/>
        <v>722.90996002743475</v>
      </c>
      <c r="BF193" s="32">
        <v>790.59070232417002</v>
      </c>
      <c r="BG193" s="32"/>
      <c r="BH193" s="32"/>
      <c r="BI193" s="32">
        <f t="shared" si="65"/>
        <v>146.1107432131067</v>
      </c>
      <c r="BJ193" s="32">
        <f t="shared" si="66"/>
        <v>158.36419340241514</v>
      </c>
      <c r="BK193" s="32">
        <v>93.673615052295702</v>
      </c>
      <c r="BL193" s="32"/>
      <c r="BM193" s="32"/>
      <c r="BN193" s="32">
        <f t="shared" si="67"/>
        <v>743.75483991857845</v>
      </c>
      <c r="BO193" s="32">
        <f t="shared" si="68"/>
        <v>765.27207233182185</v>
      </c>
      <c r="BP193" s="32">
        <v>805.39606159661798</v>
      </c>
      <c r="BQ193" s="32"/>
      <c r="BR193" s="32"/>
      <c r="BS193" s="32">
        <f t="shared" si="69"/>
        <v>38.576985096794431</v>
      </c>
      <c r="BT193" s="32">
        <f t="shared" si="70"/>
        <v>53.818196832979538</v>
      </c>
      <c r="BU193" s="32">
        <v>23.059769645915999</v>
      </c>
      <c r="BV193" s="32"/>
      <c r="BW193" s="32"/>
      <c r="BX193" s="32">
        <f t="shared" si="71"/>
        <v>462.39657093346045</v>
      </c>
      <c r="BY193" s="32">
        <f t="shared" si="72"/>
        <v>476.56961397152475</v>
      </c>
      <c r="BZ193" s="32">
        <v>507.64136741540301</v>
      </c>
      <c r="CA193" s="32"/>
      <c r="CB193" s="32"/>
      <c r="CC193" s="32">
        <f t="shared" si="73"/>
        <v>1532.2842487953362</v>
      </c>
      <c r="CD193" s="32">
        <f t="shared" si="74"/>
        <v>1563.4726208630548</v>
      </c>
      <c r="CE193" s="32">
        <v>1224.2893303417</v>
      </c>
      <c r="CF193" s="32"/>
      <c r="CG193" s="32"/>
      <c r="CH193" s="32">
        <f t="shared" si="75"/>
        <v>460.14833633785838</v>
      </c>
      <c r="CI193" s="32">
        <f t="shared" si="76"/>
        <v>461.17255930163174</v>
      </c>
      <c r="CJ193" s="32">
        <v>476.84987309801699</v>
      </c>
      <c r="CK193" s="32"/>
      <c r="CL193" s="32"/>
      <c r="CM193" s="32">
        <f t="shared" si="77"/>
        <v>2182.6599276078314</v>
      </c>
      <c r="CN193" s="32">
        <f t="shared" si="78"/>
        <v>2259.9086341806315</v>
      </c>
      <c r="CO193" s="32">
        <v>2234.4460649953508</v>
      </c>
      <c r="CP193" s="32"/>
      <c r="CQ193" s="32"/>
      <c r="CR193" s="32"/>
    </row>
    <row r="194" spans="51:96" ht="16" x14ac:dyDescent="0.5">
      <c r="AY194" s="30">
        <f t="shared" si="61"/>
        <v>2005</v>
      </c>
      <c r="AZ194" s="31" t="s">
        <v>188</v>
      </c>
      <c r="BA194" s="31">
        <f t="shared" si="62"/>
        <v>6648.5215314626093</v>
      </c>
      <c r="BB194" s="32">
        <v>6273.6180864591897</v>
      </c>
      <c r="BC194" s="32"/>
      <c r="BD194" s="32">
        <f t="shared" si="63"/>
        <v>862.37899149974101</v>
      </c>
      <c r="BE194" s="32">
        <f t="shared" si="64"/>
        <v>754.50223431172014</v>
      </c>
      <c r="BF194" s="32">
        <v>825.14072887724603</v>
      </c>
      <c r="BG194" s="32"/>
      <c r="BH194" s="32"/>
      <c r="BI194" s="32">
        <f t="shared" si="65"/>
        <v>144.84436246316289</v>
      </c>
      <c r="BJ194" s="32">
        <f t="shared" si="66"/>
        <v>156.99160873413592</v>
      </c>
      <c r="BK194" s="32">
        <v>92.861720866617304</v>
      </c>
      <c r="BL194" s="32"/>
      <c r="BM194" s="32"/>
      <c r="BN194" s="32">
        <f t="shared" si="67"/>
        <v>744.22525501680843</v>
      </c>
      <c r="BO194" s="32">
        <f t="shared" si="68"/>
        <v>765.75609679493391</v>
      </c>
      <c r="BP194" s="32">
        <v>805.90546395219997</v>
      </c>
      <c r="BQ194" s="32"/>
      <c r="BR194" s="32"/>
      <c r="BS194" s="32">
        <f t="shared" si="69"/>
        <v>38.009763592204308</v>
      </c>
      <c r="BT194" s="32">
        <f t="shared" si="70"/>
        <v>53.026874273548458</v>
      </c>
      <c r="BU194" s="32">
        <v>22.720707451158201</v>
      </c>
      <c r="BV194" s="32"/>
      <c r="BW194" s="32"/>
      <c r="BX194" s="32">
        <f t="shared" si="71"/>
        <v>471.91030545659197</v>
      </c>
      <c r="BY194" s="32">
        <f t="shared" si="72"/>
        <v>486.37495655865399</v>
      </c>
      <c r="BZ194" s="32">
        <v>518.08600629496902</v>
      </c>
      <c r="CA194" s="32"/>
      <c r="CB194" s="32"/>
      <c r="CC194" s="32">
        <f t="shared" si="73"/>
        <v>1530.3482786647492</v>
      </c>
      <c r="CD194" s="32">
        <f t="shared" si="74"/>
        <v>1561.4972456698677</v>
      </c>
      <c r="CE194" s="32">
        <v>1222.7424975157401</v>
      </c>
      <c r="CF194" s="32"/>
      <c r="CG194" s="32"/>
      <c r="CH194" s="32">
        <f t="shared" si="75"/>
        <v>465.69071423322077</v>
      </c>
      <c r="CI194" s="32">
        <f t="shared" si="76"/>
        <v>466.72727372038469</v>
      </c>
      <c r="CJ194" s="32">
        <v>482.59341705407797</v>
      </c>
      <c r="CK194" s="32"/>
      <c r="CL194" s="32"/>
      <c r="CM194" s="32">
        <f t="shared" si="77"/>
        <v>2180.6714021137477</v>
      </c>
      <c r="CN194" s="32">
        <f t="shared" si="78"/>
        <v>2257.8497307864163</v>
      </c>
      <c r="CO194" s="32">
        <v>2232.410359428397</v>
      </c>
      <c r="CP194" s="32"/>
      <c r="CQ194" s="32"/>
      <c r="CR194" s="32"/>
    </row>
    <row r="195" spans="51:96" ht="16" x14ac:dyDescent="0.5">
      <c r="AY195" s="30">
        <f t="shared" si="61"/>
        <v>2005</v>
      </c>
      <c r="AZ195" s="31" t="s">
        <v>189</v>
      </c>
      <c r="BA195" s="31">
        <f t="shared" si="62"/>
        <v>6688.5071917502473</v>
      </c>
      <c r="BB195" s="32">
        <v>6311.3489955631803</v>
      </c>
      <c r="BC195" s="32"/>
      <c r="BD195" s="32">
        <f t="shared" si="63"/>
        <v>914.16408427846579</v>
      </c>
      <c r="BE195" s="32">
        <f t="shared" si="64"/>
        <v>799.80942359938888</v>
      </c>
      <c r="BF195" s="32">
        <v>874.68969704738004</v>
      </c>
      <c r="BG195" s="32"/>
      <c r="BH195" s="32"/>
      <c r="BI195" s="32">
        <f t="shared" si="65"/>
        <v>138.96657716444659</v>
      </c>
      <c r="BJ195" s="32">
        <f t="shared" si="66"/>
        <v>150.62088809201217</v>
      </c>
      <c r="BK195" s="32">
        <v>89.093391547883101</v>
      </c>
      <c r="BL195" s="32"/>
      <c r="BM195" s="32"/>
      <c r="BN195" s="32">
        <f t="shared" si="67"/>
        <v>751.93688920169632</v>
      </c>
      <c r="BO195" s="32">
        <f t="shared" si="68"/>
        <v>773.69083275494472</v>
      </c>
      <c r="BP195" s="32">
        <v>814.25622614913902</v>
      </c>
      <c r="BQ195" s="32"/>
      <c r="BR195" s="32"/>
      <c r="BS195" s="32">
        <f t="shared" si="69"/>
        <v>40.467796044921329</v>
      </c>
      <c r="BT195" s="32">
        <f t="shared" si="70"/>
        <v>56.456039980258105</v>
      </c>
      <c r="BU195" s="32">
        <v>24.1900203588315</v>
      </c>
      <c r="BV195" s="32"/>
      <c r="BW195" s="32"/>
      <c r="BX195" s="32">
        <f t="shared" si="71"/>
        <v>475.55156099454462</v>
      </c>
      <c r="BY195" s="32">
        <f t="shared" si="72"/>
        <v>490.12782121028965</v>
      </c>
      <c r="BZ195" s="32">
        <v>522.08355311211699</v>
      </c>
      <c r="CA195" s="32"/>
      <c r="CB195" s="32"/>
      <c r="CC195" s="32">
        <f t="shared" si="73"/>
        <v>1542.3800494692246</v>
      </c>
      <c r="CD195" s="32">
        <f t="shared" si="74"/>
        <v>1573.7739131668325</v>
      </c>
      <c r="CE195" s="32">
        <v>1232.35583696801</v>
      </c>
      <c r="CF195" s="32"/>
      <c r="CG195" s="32"/>
      <c r="CH195" s="32">
        <f t="shared" si="75"/>
        <v>468.35852684003942</v>
      </c>
      <c r="CI195" s="32">
        <f t="shared" si="76"/>
        <v>469.40102448826832</v>
      </c>
      <c r="CJ195" s="32">
        <v>485.35806054520799</v>
      </c>
      <c r="CK195" s="32"/>
      <c r="CL195" s="32"/>
      <c r="CM195" s="32">
        <f t="shared" si="77"/>
        <v>2179.8713261458902</v>
      </c>
      <c r="CN195" s="32">
        <f t="shared" si="78"/>
        <v>2257.0213385275529</v>
      </c>
      <c r="CO195" s="32">
        <v>2231.591300730583</v>
      </c>
      <c r="CP195" s="32"/>
      <c r="CQ195" s="32"/>
      <c r="CR195" s="32"/>
    </row>
    <row r="196" spans="51:96" ht="16" x14ac:dyDescent="0.5">
      <c r="AY196" s="30">
        <f t="shared" ref="AY196:AY243" si="79">++AY208-1</f>
        <v>2006</v>
      </c>
      <c r="AZ196" s="31" t="s">
        <v>178</v>
      </c>
      <c r="BA196" s="31">
        <f t="shared" ref="BA196:BA243" si="80">+BB196/1000*$BC$244/$BB$244</f>
        <v>6685.3889726849575</v>
      </c>
      <c r="BB196" s="32">
        <v>6308.4066097360501</v>
      </c>
      <c r="BC196" s="32"/>
      <c r="BD196" s="32">
        <f t="shared" ref="BD196:BD241" si="81">+BF196*$BG$242/$BF$242</f>
        <v>955.20417733408715</v>
      </c>
      <c r="BE196" s="32">
        <f t="shared" ref="BE196:BE241" si="82">+BF196*$BE$243/$BG$243</f>
        <v>835.71572722232042</v>
      </c>
      <c r="BF196" s="32">
        <v>913.957643774855</v>
      </c>
      <c r="BG196" s="32"/>
      <c r="BH196" s="32"/>
      <c r="BI196" s="32">
        <f t="shared" ref="BI196:BI240" si="83">+BK196*$BL$242/$BK$242</f>
        <v>143.67171433150989</v>
      </c>
      <c r="BJ196" s="32">
        <f t="shared" ref="BJ196:BJ240" si="84">+BK196*$BJ$242/$BK$242</f>
        <v>155.72061748852144</v>
      </c>
      <c r="BK196" s="32">
        <v>92.109919956837203</v>
      </c>
      <c r="BL196" s="32"/>
      <c r="BM196" s="32"/>
      <c r="BN196" s="32">
        <f t="shared" ref="BN196:BN240" si="85">+BP196*$BQ$242/$BP$242</f>
        <v>749.99209233208944</v>
      </c>
      <c r="BO196" s="32">
        <f t="shared" ref="BO196:BO240" si="86">+BP196*$BO$242/$BP$242</f>
        <v>771.68977185316771</v>
      </c>
      <c r="BP196" s="32">
        <v>812.15024759905896</v>
      </c>
      <c r="BQ196" s="32"/>
      <c r="BR196" s="32"/>
      <c r="BS196" s="32">
        <f t="shared" ref="BS196:BS240" si="87">+BU196*$BV$242/$BU$242</f>
        <v>41.506700846949876</v>
      </c>
      <c r="BT196" s="32">
        <f t="shared" ref="BT196:BT240" si="88">+BU196*$BT$242/$BU$242</f>
        <v>57.905401121000679</v>
      </c>
      <c r="BU196" s="32">
        <v>24.811035851843801</v>
      </c>
      <c r="BV196" s="32"/>
      <c r="BW196" s="32"/>
      <c r="BX196" s="32">
        <f t="shared" ref="BX196:BX240" si="89">+BZ196*$CA$242/$BZ$242</f>
        <v>465.9743945197377</v>
      </c>
      <c r="BY196" s="32">
        <f t="shared" ref="BY196:BY240" si="90">+BZ196*$BY$242/$BZ$242</f>
        <v>480.25710240148493</v>
      </c>
      <c r="BZ196" s="32">
        <v>511.56927556152601</v>
      </c>
      <c r="CA196" s="32"/>
      <c r="CB196" s="32"/>
      <c r="CC196" s="32">
        <f t="shared" ref="CC196:CC240" si="91">+CE196*$CF$242/$CE$242</f>
        <v>1552.2772471266226</v>
      </c>
      <c r="CD196" s="32">
        <f t="shared" ref="CD196:CD240" si="92">+CE196*$CD$242/$CE$242</f>
        <v>1583.8725600548216</v>
      </c>
      <c r="CE196" s="32">
        <v>1240.2636605338801</v>
      </c>
      <c r="CF196" s="32"/>
      <c r="CG196" s="32"/>
      <c r="CH196" s="32">
        <f t="shared" ref="CH196:CH240" si="93">+CJ196*$CK$242/$CJ$242</f>
        <v>475.95273038837064</v>
      </c>
      <c r="CI196" s="32">
        <f t="shared" ref="CI196:CI240" si="94">+CJ196*$CI$242/$CJ$242</f>
        <v>477.0121316240984</v>
      </c>
      <c r="CJ196" s="32">
        <v>493.22790318578501</v>
      </c>
      <c r="CK196" s="32"/>
      <c r="CL196" s="32"/>
      <c r="CM196" s="32">
        <f t="shared" ref="CM196:CM240" si="95">+CO196*$CP$242/$CO$242</f>
        <v>2171.7324390475296</v>
      </c>
      <c r="CN196" s="32">
        <f t="shared" ref="CN196:CN240" si="96">+CO196*$CN$242/$CO$242</f>
        <v>2248.5943999130873</v>
      </c>
      <c r="CO196" s="32">
        <v>2223.2593090994801</v>
      </c>
      <c r="CP196" s="32"/>
      <c r="CQ196" s="32"/>
      <c r="CR196" s="32"/>
    </row>
    <row r="197" spans="51:96" ht="16" x14ac:dyDescent="0.5">
      <c r="AY197" s="30">
        <f t="shared" si="79"/>
        <v>2006</v>
      </c>
      <c r="AZ197" s="31" t="s">
        <v>179</v>
      </c>
      <c r="BA197" s="31">
        <f t="shared" si="80"/>
        <v>6655.0004343414921</v>
      </c>
      <c r="BB197" s="32">
        <v>6279.7316505183599</v>
      </c>
      <c r="BC197" s="32"/>
      <c r="BD197" s="32">
        <f t="shared" si="81"/>
        <v>939.75462710429656</v>
      </c>
      <c r="BE197" s="32">
        <f t="shared" si="82"/>
        <v>822.19879292500377</v>
      </c>
      <c r="BF197" s="32">
        <v>899.17521834115405</v>
      </c>
      <c r="BG197" s="32"/>
      <c r="BH197" s="32"/>
      <c r="BI197" s="32">
        <f t="shared" si="83"/>
        <v>149.84600551288071</v>
      </c>
      <c r="BJ197" s="32">
        <f t="shared" si="84"/>
        <v>162.41271022083552</v>
      </c>
      <c r="BK197" s="32">
        <v>96.068343291259296</v>
      </c>
      <c r="BL197" s="32"/>
      <c r="BM197" s="32"/>
      <c r="BN197" s="32">
        <f t="shared" si="85"/>
        <v>750.66685585323523</v>
      </c>
      <c r="BO197" s="32">
        <f t="shared" si="86"/>
        <v>772.38405665031632</v>
      </c>
      <c r="BP197" s="32">
        <v>812.88093445079005</v>
      </c>
      <c r="BQ197" s="32"/>
      <c r="BR197" s="32"/>
      <c r="BS197" s="32">
        <f t="shared" si="87"/>
        <v>42.43714083174217</v>
      </c>
      <c r="BT197" s="32">
        <f t="shared" si="88"/>
        <v>59.20344455589283</v>
      </c>
      <c r="BU197" s="32">
        <v>25.367215440912901</v>
      </c>
      <c r="BV197" s="32"/>
      <c r="BW197" s="32"/>
      <c r="BX197" s="32">
        <f t="shared" si="89"/>
        <v>471.08653926147457</v>
      </c>
      <c r="BY197" s="32">
        <f t="shared" si="90"/>
        <v>485.52594088187806</v>
      </c>
      <c r="BZ197" s="32">
        <v>517.18163583894295</v>
      </c>
      <c r="CA197" s="32"/>
      <c r="CB197" s="32"/>
      <c r="CC197" s="32">
        <f t="shared" si="91"/>
        <v>1545.0995891294765</v>
      </c>
      <c r="CD197" s="32">
        <f t="shared" si="92"/>
        <v>1576.5488067960646</v>
      </c>
      <c r="CE197" s="32">
        <v>1234.52873889016</v>
      </c>
      <c r="CF197" s="32"/>
      <c r="CG197" s="32"/>
      <c r="CH197" s="32">
        <f t="shared" si="93"/>
        <v>492.08687753439182</v>
      </c>
      <c r="CI197" s="32">
        <f t="shared" si="94"/>
        <v>493.1821910242839</v>
      </c>
      <c r="CJ197" s="32">
        <v>509.94765508221701</v>
      </c>
      <c r="CK197" s="32"/>
      <c r="CL197" s="32"/>
      <c r="CM197" s="32">
        <f t="shared" si="95"/>
        <v>2161.9618176690155</v>
      </c>
      <c r="CN197" s="32">
        <f t="shared" si="96"/>
        <v>2238.4779766740285</v>
      </c>
      <c r="CO197" s="32">
        <v>2213.2568684005719</v>
      </c>
      <c r="CP197" s="32"/>
      <c r="CQ197" s="32"/>
      <c r="CR197" s="32"/>
    </row>
    <row r="198" spans="51:96" ht="16" x14ac:dyDescent="0.5">
      <c r="AY198" s="30">
        <f t="shared" si="79"/>
        <v>2006</v>
      </c>
      <c r="AZ198" s="31" t="s">
        <v>180</v>
      </c>
      <c r="BA198" s="31">
        <f t="shared" si="80"/>
        <v>6641.3436151278183</v>
      </c>
      <c r="BB198" s="32">
        <v>6266.8449256101303</v>
      </c>
      <c r="BC198" s="32"/>
      <c r="BD198" s="32">
        <f t="shared" si="81"/>
        <v>916.43306220455941</v>
      </c>
      <c r="BE198" s="32">
        <f t="shared" si="82"/>
        <v>801.79457042197612</v>
      </c>
      <c r="BF198" s="32">
        <v>876.86069856550296</v>
      </c>
      <c r="BG198" s="32"/>
      <c r="BH198" s="32"/>
      <c r="BI198" s="32">
        <f t="shared" si="83"/>
        <v>150.72082309467635</v>
      </c>
      <c r="BJ198" s="32">
        <f t="shared" si="84"/>
        <v>163.36089361699587</v>
      </c>
      <c r="BK198" s="32">
        <v>96.629200922915999</v>
      </c>
      <c r="BL198" s="32"/>
      <c r="BM198" s="32"/>
      <c r="BN198" s="32">
        <f t="shared" si="85"/>
        <v>749.63633785317461</v>
      </c>
      <c r="BO198" s="32">
        <f t="shared" si="86"/>
        <v>771.32372520350805</v>
      </c>
      <c r="BP198" s="32">
        <v>811.76500875309102</v>
      </c>
      <c r="BQ198" s="32"/>
      <c r="BR198" s="32"/>
      <c r="BS198" s="32">
        <f t="shared" si="87"/>
        <v>43.323496483763464</v>
      </c>
      <c r="BT198" s="32">
        <f t="shared" si="88"/>
        <v>60.439986572455709</v>
      </c>
      <c r="BU198" s="32">
        <v>25.897043189470299</v>
      </c>
      <c r="BV198" s="32"/>
      <c r="BW198" s="32"/>
      <c r="BX198" s="32">
        <f t="shared" si="89"/>
        <v>486.50624165561499</v>
      </c>
      <c r="BY198" s="32">
        <f t="shared" si="90"/>
        <v>501.41827676727718</v>
      </c>
      <c r="BZ198" s="32">
        <v>534.11013250296003</v>
      </c>
      <c r="CA198" s="32"/>
      <c r="CB198" s="32"/>
      <c r="CC198" s="32">
        <f t="shared" si="91"/>
        <v>1511.5008614884732</v>
      </c>
      <c r="CD198" s="32">
        <f t="shared" si="92"/>
        <v>1542.2662049851785</v>
      </c>
      <c r="CE198" s="32">
        <v>1207.6834823417901</v>
      </c>
      <c r="CF198" s="32"/>
      <c r="CG198" s="32"/>
      <c r="CH198" s="32">
        <f t="shared" si="93"/>
        <v>514.64586203988961</v>
      </c>
      <c r="CI198" s="32">
        <f t="shared" si="94"/>
        <v>515.79138853316613</v>
      </c>
      <c r="CJ198" s="32">
        <v>533.32544013361905</v>
      </c>
      <c r="CK198" s="32"/>
      <c r="CL198" s="32"/>
      <c r="CM198" s="32">
        <f t="shared" si="95"/>
        <v>2142.624396123585</v>
      </c>
      <c r="CN198" s="32">
        <f t="shared" si="96"/>
        <v>2218.4561650484288</v>
      </c>
      <c r="CO198" s="32">
        <v>2193.4606441089118</v>
      </c>
      <c r="CP198" s="32"/>
      <c r="CQ198" s="32"/>
      <c r="CR198" s="32"/>
    </row>
    <row r="199" spans="51:96" ht="16" x14ac:dyDescent="0.5">
      <c r="AY199" s="30">
        <f t="shared" si="79"/>
        <v>2006</v>
      </c>
      <c r="AZ199" s="31" t="s">
        <v>181</v>
      </c>
      <c r="BA199" s="31">
        <f t="shared" si="80"/>
        <v>6611.1375467146654</v>
      </c>
      <c r="BB199" s="32">
        <v>6238.3421470268304</v>
      </c>
      <c r="BC199" s="32"/>
      <c r="BD199" s="32">
        <f t="shared" si="81"/>
        <v>857.82902539809288</v>
      </c>
      <c r="BE199" s="32">
        <f t="shared" si="82"/>
        <v>750.52143280382882</v>
      </c>
      <c r="BF199" s="32">
        <v>820.78723420438598</v>
      </c>
      <c r="BG199" s="32"/>
      <c r="BH199" s="32"/>
      <c r="BI199" s="32">
        <f t="shared" si="83"/>
        <v>153.27224201571107</v>
      </c>
      <c r="BJ199" s="32">
        <f t="shared" si="84"/>
        <v>166.12628506307183</v>
      </c>
      <c r="BK199" s="32">
        <v>98.264950824602295</v>
      </c>
      <c r="BL199" s="32"/>
      <c r="BM199" s="32"/>
      <c r="BN199" s="32">
        <f t="shared" si="85"/>
        <v>759.89102809848816</v>
      </c>
      <c r="BO199" s="32">
        <f t="shared" si="86"/>
        <v>781.87508922019265</v>
      </c>
      <c r="BP199" s="32">
        <v>822.86959146393804</v>
      </c>
      <c r="BQ199" s="32"/>
      <c r="BR199" s="32"/>
      <c r="BS199" s="32">
        <f t="shared" si="87"/>
        <v>43.544475399347391</v>
      </c>
      <c r="BT199" s="32">
        <f t="shared" si="88"/>
        <v>60.748271077970948</v>
      </c>
      <c r="BU199" s="32">
        <v>26.029135494692799</v>
      </c>
      <c r="BV199" s="32"/>
      <c r="BW199" s="32"/>
      <c r="BX199" s="32">
        <f t="shared" si="89"/>
        <v>473.76744017104039</v>
      </c>
      <c r="BY199" s="32">
        <f t="shared" si="90"/>
        <v>488.28901481425714</v>
      </c>
      <c r="BZ199" s="32">
        <v>520.12485879773305</v>
      </c>
      <c r="CA199" s="32"/>
      <c r="CB199" s="32"/>
      <c r="CC199" s="32">
        <f t="shared" si="91"/>
        <v>1509.3108930158762</v>
      </c>
      <c r="CD199" s="32">
        <f t="shared" si="92"/>
        <v>1540.0316615248837</v>
      </c>
      <c r="CE199" s="32">
        <v>1205.9337057994201</v>
      </c>
      <c r="CF199" s="32"/>
      <c r="CG199" s="32"/>
      <c r="CH199" s="32">
        <f t="shared" si="93"/>
        <v>521.10667718035359</v>
      </c>
      <c r="CI199" s="32">
        <f t="shared" si="94"/>
        <v>522.26658450413424</v>
      </c>
      <c r="CJ199" s="32">
        <v>540.02075691854805</v>
      </c>
      <c r="CK199" s="32"/>
      <c r="CL199" s="32"/>
      <c r="CM199" s="32">
        <f t="shared" si="95"/>
        <v>2181.0663638665801</v>
      </c>
      <c r="CN199" s="32">
        <f t="shared" si="96"/>
        <v>2258.258671026766</v>
      </c>
      <c r="CO199" s="32">
        <v>2232.8146921067391</v>
      </c>
      <c r="CP199" s="32"/>
      <c r="CQ199" s="32"/>
      <c r="CR199" s="32"/>
    </row>
    <row r="200" spans="51:96" ht="16" x14ac:dyDescent="0.5">
      <c r="AY200" s="30">
        <f t="shared" si="79"/>
        <v>2006</v>
      </c>
      <c r="AZ200" s="31" t="s">
        <v>182</v>
      </c>
      <c r="BA200" s="31">
        <f t="shared" si="80"/>
        <v>6554.4959346950445</v>
      </c>
      <c r="BB200" s="32">
        <v>6184.8944985638</v>
      </c>
      <c r="BC200" s="32"/>
      <c r="BD200" s="32">
        <f t="shared" si="81"/>
        <v>815.84668353820177</v>
      </c>
      <c r="BE200" s="32">
        <f t="shared" si="82"/>
        <v>713.79074821254483</v>
      </c>
      <c r="BF200" s="32">
        <v>780.61772578210798</v>
      </c>
      <c r="BG200" s="32"/>
      <c r="BH200" s="32"/>
      <c r="BI200" s="32">
        <f t="shared" si="83"/>
        <v>147.35821763920555</v>
      </c>
      <c r="BJ200" s="32">
        <f t="shared" si="84"/>
        <v>159.71628618447119</v>
      </c>
      <c r="BK200" s="32">
        <v>94.4733881326881</v>
      </c>
      <c r="BL200" s="32"/>
      <c r="BM200" s="32"/>
      <c r="BN200" s="32">
        <f t="shared" si="85"/>
        <v>767.74570000372876</v>
      </c>
      <c r="BO200" s="32">
        <f t="shared" si="86"/>
        <v>789.95700105967478</v>
      </c>
      <c r="BP200" s="32">
        <v>831.37524612066204</v>
      </c>
      <c r="BQ200" s="32"/>
      <c r="BR200" s="32"/>
      <c r="BS200" s="32">
        <f t="shared" si="87"/>
        <v>50.559642655386753</v>
      </c>
      <c r="BT200" s="32">
        <f t="shared" si="88"/>
        <v>70.535029977208282</v>
      </c>
      <c r="BU200" s="32">
        <v>30.222520243292099</v>
      </c>
      <c r="BV200" s="32"/>
      <c r="BW200" s="32"/>
      <c r="BX200" s="32">
        <f t="shared" si="89"/>
        <v>475.69726057645954</v>
      </c>
      <c r="BY200" s="32">
        <f t="shared" si="90"/>
        <v>490.27798666971086</v>
      </c>
      <c r="BZ200" s="32">
        <v>522.24350917503898</v>
      </c>
      <c r="CA200" s="32"/>
      <c r="CB200" s="32"/>
      <c r="CC200" s="32">
        <f t="shared" si="91"/>
        <v>1514.8730873161862</v>
      </c>
      <c r="CD200" s="32">
        <f t="shared" si="92"/>
        <v>1545.7070696662204</v>
      </c>
      <c r="CE200" s="32">
        <v>1210.3778780478201</v>
      </c>
      <c r="CF200" s="32"/>
      <c r="CG200" s="32"/>
      <c r="CH200" s="32">
        <f t="shared" si="93"/>
        <v>505.96772603411046</v>
      </c>
      <c r="CI200" s="32">
        <f t="shared" si="94"/>
        <v>507.09393626461281</v>
      </c>
      <c r="CJ200" s="32">
        <v>524.33232264021001</v>
      </c>
      <c r="CK200" s="32"/>
      <c r="CL200" s="32"/>
      <c r="CM200" s="32">
        <f t="shared" si="95"/>
        <v>2192.6757817455828</v>
      </c>
      <c r="CN200" s="32">
        <f t="shared" si="96"/>
        <v>2270.2789694574631</v>
      </c>
      <c r="CO200" s="32">
        <v>2244.6995568850352</v>
      </c>
      <c r="CP200" s="32"/>
      <c r="CQ200" s="32"/>
      <c r="CR200" s="32"/>
    </row>
    <row r="201" spans="51:96" ht="16" x14ac:dyDescent="0.5">
      <c r="AY201" s="30">
        <f t="shared" si="79"/>
        <v>2006</v>
      </c>
      <c r="AZ201" s="31" t="s">
        <v>183</v>
      </c>
      <c r="BA201" s="31">
        <f t="shared" si="80"/>
        <v>6539.6206328131539</v>
      </c>
      <c r="BB201" s="32">
        <v>6170.8580000000002</v>
      </c>
      <c r="BC201" s="32"/>
      <c r="BD201" s="32">
        <f t="shared" si="81"/>
        <v>763.85892926757333</v>
      </c>
      <c r="BE201" s="32">
        <f t="shared" si="82"/>
        <v>668.30624877474816</v>
      </c>
      <c r="BF201" s="32">
        <v>730.87484721666897</v>
      </c>
      <c r="BG201" s="32"/>
      <c r="BH201" s="32"/>
      <c r="BI201" s="32">
        <f t="shared" si="83"/>
        <v>139.14146002168042</v>
      </c>
      <c r="BJ201" s="32">
        <f t="shared" si="84"/>
        <v>150.81043734771163</v>
      </c>
      <c r="BK201" s="32">
        <v>89.205511362535404</v>
      </c>
      <c r="BL201" s="32"/>
      <c r="BM201" s="32"/>
      <c r="BN201" s="32">
        <f t="shared" si="85"/>
        <v>771.52750236276461</v>
      </c>
      <c r="BO201" s="32">
        <f t="shared" si="86"/>
        <v>793.84821301974148</v>
      </c>
      <c r="BP201" s="32">
        <v>835.47047826199196</v>
      </c>
      <c r="BQ201" s="32"/>
      <c r="BR201" s="32"/>
      <c r="BS201" s="32">
        <f t="shared" si="87"/>
        <v>58.242881389454226</v>
      </c>
      <c r="BT201" s="32">
        <f t="shared" si="88"/>
        <v>81.253805782712476</v>
      </c>
      <c r="BU201" s="32">
        <v>34.8152512433333</v>
      </c>
      <c r="BV201" s="32"/>
      <c r="BW201" s="32"/>
      <c r="BX201" s="32">
        <f t="shared" si="89"/>
        <v>466.61245798120478</v>
      </c>
      <c r="BY201" s="32">
        <f t="shared" si="90"/>
        <v>480.914723319622</v>
      </c>
      <c r="BZ201" s="32">
        <v>512.26977255574695</v>
      </c>
      <c r="CA201" s="32"/>
      <c r="CB201" s="32"/>
      <c r="CC201" s="32">
        <f t="shared" si="91"/>
        <v>1498.9997803658016</v>
      </c>
      <c r="CD201" s="32">
        <f t="shared" si="92"/>
        <v>1529.510674748637</v>
      </c>
      <c r="CE201" s="32">
        <v>1197.69516571695</v>
      </c>
      <c r="CF201" s="32"/>
      <c r="CG201" s="32"/>
      <c r="CH201" s="32">
        <f t="shared" si="93"/>
        <v>504.57213500564319</v>
      </c>
      <c r="CI201" s="32">
        <f t="shared" si="94"/>
        <v>505.69523885442794</v>
      </c>
      <c r="CJ201" s="32">
        <v>522.88607726177895</v>
      </c>
      <c r="CK201" s="32"/>
      <c r="CL201" s="32"/>
      <c r="CM201" s="32">
        <f t="shared" si="95"/>
        <v>2209.2601367546581</v>
      </c>
      <c r="CN201" s="32">
        <f t="shared" si="96"/>
        <v>2287.450278007761</v>
      </c>
      <c r="CO201" s="32">
        <v>2261.6773949448229</v>
      </c>
      <c r="CP201" s="32"/>
      <c r="CQ201" s="32"/>
      <c r="CR201" s="32"/>
    </row>
    <row r="202" spans="51:96" ht="16" x14ac:dyDescent="0.5">
      <c r="AY202" s="30">
        <f t="shared" si="79"/>
        <v>2006</v>
      </c>
      <c r="AZ202" s="34" t="s">
        <v>184</v>
      </c>
      <c r="BA202" s="31">
        <f t="shared" si="80"/>
        <v>6548.5247256567909</v>
      </c>
      <c r="BB202" s="32">
        <v>6179.26</v>
      </c>
      <c r="BC202" s="32"/>
      <c r="BD202" s="32">
        <f t="shared" si="81"/>
        <v>748.82385466707331</v>
      </c>
      <c r="BE202" s="32">
        <f t="shared" si="82"/>
        <v>655.15194249997148</v>
      </c>
      <c r="BF202" s="32">
        <v>716.48900000000003</v>
      </c>
      <c r="BG202" s="32"/>
      <c r="BH202" s="32"/>
      <c r="BI202" s="32">
        <f t="shared" si="83"/>
        <v>135.92750434791864</v>
      </c>
      <c r="BJ202" s="32">
        <f t="shared" si="84"/>
        <v>147.32694608133679</v>
      </c>
      <c r="BK202" s="32">
        <v>87.144999999999996</v>
      </c>
      <c r="BL202" s="32"/>
      <c r="BM202" s="32"/>
      <c r="BN202" s="32">
        <f t="shared" si="85"/>
        <v>783.09992044202806</v>
      </c>
      <c r="BO202" s="32">
        <f t="shared" si="86"/>
        <v>805.7554274539732</v>
      </c>
      <c r="BP202" s="32">
        <v>848.00199999999995</v>
      </c>
      <c r="BQ202" s="32"/>
      <c r="BR202" s="32"/>
      <c r="BS202" s="32">
        <f t="shared" si="87"/>
        <v>61.772307207388444</v>
      </c>
      <c r="BT202" s="32">
        <f t="shared" si="88"/>
        <v>86.177656957198565</v>
      </c>
      <c r="BU202" s="32">
        <v>36.924999999999997</v>
      </c>
      <c r="BV202" s="32"/>
      <c r="BW202" s="32"/>
      <c r="BX202" s="32">
        <f t="shared" si="89"/>
        <v>473.12813628017824</v>
      </c>
      <c r="BY202" s="32">
        <f t="shared" si="90"/>
        <v>487.63011544598623</v>
      </c>
      <c r="BZ202" s="32">
        <v>519.423</v>
      </c>
      <c r="CA202" s="32"/>
      <c r="CB202" s="32"/>
      <c r="CC202" s="32">
        <f t="shared" si="91"/>
        <v>1488.2235520832944</v>
      </c>
      <c r="CD202" s="32">
        <f t="shared" si="92"/>
        <v>1518.5151052979193</v>
      </c>
      <c r="CE202" s="32">
        <v>1189.085</v>
      </c>
      <c r="CF202" s="32"/>
      <c r="CG202" s="32"/>
      <c r="CH202" s="32">
        <f t="shared" si="93"/>
        <v>493.38220718750989</v>
      </c>
      <c r="CI202" s="32">
        <f t="shared" si="94"/>
        <v>494.48040389194739</v>
      </c>
      <c r="CJ202" s="32">
        <v>511.29</v>
      </c>
      <c r="CK202" s="32"/>
      <c r="CL202" s="32"/>
      <c r="CM202" s="32">
        <f t="shared" si="95"/>
        <v>2210.0627000647992</v>
      </c>
      <c r="CN202" s="32">
        <f t="shared" si="96"/>
        <v>2288.2812456409333</v>
      </c>
      <c r="CO202" s="32">
        <v>2262.4989999999998</v>
      </c>
      <c r="CP202" s="32"/>
      <c r="CQ202" s="32"/>
      <c r="CR202" s="32"/>
    </row>
    <row r="203" spans="51:96" ht="16" x14ac:dyDescent="0.5">
      <c r="AY203" s="30">
        <f t="shared" si="79"/>
        <v>2006</v>
      </c>
      <c r="AZ203" s="31" t="s">
        <v>185</v>
      </c>
      <c r="BA203" s="31">
        <f t="shared" si="80"/>
        <v>6583.0251710893745</v>
      </c>
      <c r="BB203" s="32">
        <v>6211.8149999999996</v>
      </c>
      <c r="BC203" s="32"/>
      <c r="BD203" s="32">
        <f t="shared" si="81"/>
        <v>747.82889129758269</v>
      </c>
      <c r="BE203" s="32">
        <f t="shared" si="82"/>
        <v>654.28144113950395</v>
      </c>
      <c r="BF203" s="32">
        <v>715.53700000000003</v>
      </c>
      <c r="BG203" s="32"/>
      <c r="BH203" s="32"/>
      <c r="BI203" s="32">
        <f t="shared" si="83"/>
        <v>136.7604297862317</v>
      </c>
      <c r="BJ203" s="32">
        <f t="shared" si="84"/>
        <v>148.2297240858974</v>
      </c>
      <c r="BK203" s="32">
        <v>87.679000000000002</v>
      </c>
      <c r="BL203" s="32"/>
      <c r="BM203" s="32"/>
      <c r="BN203" s="32">
        <f t="shared" si="85"/>
        <v>776.22934300460622</v>
      </c>
      <c r="BO203" s="32">
        <f t="shared" si="86"/>
        <v>798.68608047099735</v>
      </c>
      <c r="BP203" s="32">
        <v>840.56200000000001</v>
      </c>
      <c r="BQ203" s="32"/>
      <c r="BR203" s="32"/>
      <c r="BS203" s="32">
        <f t="shared" si="87"/>
        <v>61.924542277283429</v>
      </c>
      <c r="BT203" s="32">
        <f t="shared" si="88"/>
        <v>86.390037912732893</v>
      </c>
      <c r="BU203" s="32">
        <v>37.015999999999998</v>
      </c>
      <c r="BV203" s="32"/>
      <c r="BW203" s="32"/>
      <c r="BX203" s="32">
        <f t="shared" si="89"/>
        <v>479.48420471565964</v>
      </c>
      <c r="BY203" s="32">
        <f t="shared" si="90"/>
        <v>494.18100546352895</v>
      </c>
      <c r="BZ203" s="32">
        <v>526.40099999999995</v>
      </c>
      <c r="CA203" s="32"/>
      <c r="CB203" s="32"/>
      <c r="CC203" s="32">
        <f t="shared" si="91"/>
        <v>1517.1348276044926</v>
      </c>
      <c r="CD203" s="32">
        <f t="shared" si="92"/>
        <v>1548.0148457978682</v>
      </c>
      <c r="CE203" s="32">
        <v>1212.1849999999999</v>
      </c>
      <c r="CF203" s="32"/>
      <c r="CG203" s="32"/>
      <c r="CH203" s="32">
        <f t="shared" si="93"/>
        <v>489.24921809446266</v>
      </c>
      <c r="CI203" s="32">
        <f t="shared" si="94"/>
        <v>490.33821536905583</v>
      </c>
      <c r="CJ203" s="32">
        <v>507.00700000000001</v>
      </c>
      <c r="CK203" s="32"/>
      <c r="CL203" s="32"/>
      <c r="CM203" s="32">
        <f t="shared" si="95"/>
        <v>2200.6597948918807</v>
      </c>
      <c r="CN203" s="32">
        <f t="shared" si="96"/>
        <v>2278.5455528204993</v>
      </c>
      <c r="CO203" s="32">
        <v>2252.873</v>
      </c>
      <c r="CP203" s="32"/>
      <c r="CQ203" s="32"/>
      <c r="CR203" s="32"/>
    </row>
    <row r="204" spans="51:96" ht="16" x14ac:dyDescent="0.5">
      <c r="AY204" s="30">
        <f t="shared" si="79"/>
        <v>2006</v>
      </c>
      <c r="AZ204" s="31" t="s">
        <v>186</v>
      </c>
      <c r="BA204" s="31">
        <f t="shared" si="80"/>
        <v>6649.5154935248174</v>
      </c>
      <c r="BB204" s="32">
        <v>6274.5559999999996</v>
      </c>
      <c r="BC204" s="32"/>
      <c r="BD204" s="32">
        <f t="shared" si="81"/>
        <v>760.90764298435488</v>
      </c>
      <c r="BE204" s="32">
        <f t="shared" si="82"/>
        <v>665.72414494716134</v>
      </c>
      <c r="BF204" s="32">
        <v>728.05100000000004</v>
      </c>
      <c r="BG204" s="32"/>
      <c r="BH204" s="32"/>
      <c r="BI204" s="32">
        <f t="shared" si="83"/>
        <v>136.28469521940494</v>
      </c>
      <c r="BJ204" s="32">
        <f t="shared" si="84"/>
        <v>147.71409245407906</v>
      </c>
      <c r="BK204" s="32">
        <v>87.373999999999995</v>
      </c>
      <c r="BL204" s="32"/>
      <c r="BM204" s="32"/>
      <c r="BN204" s="32">
        <f t="shared" si="85"/>
        <v>777.47232650336559</v>
      </c>
      <c r="BO204" s="32">
        <f t="shared" si="86"/>
        <v>799.96502415904649</v>
      </c>
      <c r="BP204" s="32">
        <v>841.90800000000002</v>
      </c>
      <c r="BQ204" s="32"/>
      <c r="BR204" s="32"/>
      <c r="BS204" s="32">
        <f t="shared" si="87"/>
        <v>61.549809797541933</v>
      </c>
      <c r="BT204" s="32">
        <f t="shared" si="88"/>
        <v>85.86725402218687</v>
      </c>
      <c r="BU204" s="32">
        <v>36.792000000000002</v>
      </c>
      <c r="BV204" s="32"/>
      <c r="BW204" s="32"/>
      <c r="BX204" s="32">
        <f t="shared" si="89"/>
        <v>488.63483003850956</v>
      </c>
      <c r="BY204" s="32">
        <f t="shared" si="90"/>
        <v>503.61210909153613</v>
      </c>
      <c r="BZ204" s="32">
        <v>536.447</v>
      </c>
      <c r="CA204" s="32"/>
      <c r="CB204" s="32"/>
      <c r="CC204" s="32">
        <f t="shared" si="91"/>
        <v>1511.8732257737083</v>
      </c>
      <c r="CD204" s="32">
        <f t="shared" si="92"/>
        <v>1542.6461484358861</v>
      </c>
      <c r="CE204" s="32">
        <v>1207.981</v>
      </c>
      <c r="CF204" s="32"/>
      <c r="CG204" s="32"/>
      <c r="CH204" s="32">
        <f t="shared" si="93"/>
        <v>485.08341984214309</v>
      </c>
      <c r="CI204" s="32">
        <f t="shared" si="94"/>
        <v>486.16314465849723</v>
      </c>
      <c r="CJ204" s="32">
        <v>502.69</v>
      </c>
      <c r="CK204" s="32"/>
      <c r="CL204" s="32"/>
      <c r="CM204" s="32">
        <f t="shared" si="95"/>
        <v>2217.9485979934279</v>
      </c>
      <c r="CN204" s="32">
        <f t="shared" si="96"/>
        <v>2296.4462412922289</v>
      </c>
      <c r="CO204" s="32">
        <v>2270.5720000000001</v>
      </c>
      <c r="CP204" s="32"/>
      <c r="CQ204" s="32"/>
      <c r="CR204" s="32"/>
    </row>
    <row r="205" spans="51:96" ht="16" x14ac:dyDescent="0.5">
      <c r="AY205" s="30">
        <f t="shared" si="79"/>
        <v>2006</v>
      </c>
      <c r="AZ205" s="31" t="s">
        <v>187</v>
      </c>
      <c r="BA205" s="31">
        <f t="shared" si="80"/>
        <v>6727.0262469863228</v>
      </c>
      <c r="BB205" s="32">
        <v>6347.6959999999999</v>
      </c>
      <c r="BC205" s="32"/>
      <c r="BD205" s="32">
        <f t="shared" si="81"/>
        <v>781.536410827851</v>
      </c>
      <c r="BE205" s="32">
        <f t="shared" si="82"/>
        <v>683.77241790189532</v>
      </c>
      <c r="BF205" s="32">
        <v>747.78899999999999</v>
      </c>
      <c r="BG205" s="32"/>
      <c r="BH205" s="32"/>
      <c r="BI205" s="32">
        <f t="shared" si="83"/>
        <v>133.64085885622035</v>
      </c>
      <c r="BJ205" s="32">
        <f t="shared" si="84"/>
        <v>144.84853305758051</v>
      </c>
      <c r="BK205" s="32">
        <v>85.679000000000002</v>
      </c>
      <c r="BL205" s="32"/>
      <c r="BM205" s="32"/>
      <c r="BN205" s="32">
        <f t="shared" si="85"/>
        <v>780.97779853998566</v>
      </c>
      <c r="BO205" s="32">
        <f t="shared" si="86"/>
        <v>803.57191141003796</v>
      </c>
      <c r="BP205" s="32">
        <v>845.70399999999995</v>
      </c>
      <c r="BQ205" s="32"/>
      <c r="BR205" s="32"/>
      <c r="BS205" s="32">
        <f t="shared" si="87"/>
        <v>64.432238648410717</v>
      </c>
      <c r="BT205" s="32">
        <f t="shared" si="88"/>
        <v>89.888489037413763</v>
      </c>
      <c r="BU205" s="32">
        <v>38.515000000000001</v>
      </c>
      <c r="BV205" s="32"/>
      <c r="BW205" s="32"/>
      <c r="BX205" s="32">
        <f t="shared" si="89"/>
        <v>489.25422335122482</v>
      </c>
      <c r="BY205" s="32">
        <f t="shared" si="90"/>
        <v>504.25048759711495</v>
      </c>
      <c r="BZ205" s="32">
        <v>537.12699999999995</v>
      </c>
      <c r="CA205" s="32"/>
      <c r="CB205" s="32"/>
      <c r="CC205" s="32">
        <f t="shared" si="91"/>
        <v>1538.9884978155594</v>
      </c>
      <c r="CD205" s="32">
        <f t="shared" si="92"/>
        <v>1570.3133292987172</v>
      </c>
      <c r="CE205" s="32">
        <v>1229.646</v>
      </c>
      <c r="CF205" s="32"/>
      <c r="CG205" s="32"/>
      <c r="CH205" s="32">
        <f t="shared" si="93"/>
        <v>494.21884074895564</v>
      </c>
      <c r="CI205" s="32">
        <f t="shared" si="94"/>
        <v>495.31889967745923</v>
      </c>
      <c r="CJ205" s="32">
        <v>512.15700000000004</v>
      </c>
      <c r="CK205" s="32"/>
      <c r="CL205" s="32"/>
      <c r="CM205" s="32">
        <f t="shared" si="95"/>
        <v>2225.1448583724941</v>
      </c>
      <c r="CN205" s="32">
        <f t="shared" si="96"/>
        <v>2303.8971917397812</v>
      </c>
      <c r="CO205" s="32">
        <v>2277.9390000000003</v>
      </c>
      <c r="CP205" s="32"/>
      <c r="CQ205" s="32"/>
      <c r="CR205" s="32"/>
    </row>
    <row r="206" spans="51:96" ht="16" x14ac:dyDescent="0.5">
      <c r="AY206" s="30">
        <f t="shared" si="79"/>
        <v>2006</v>
      </c>
      <c r="AZ206" s="31" t="s">
        <v>188</v>
      </c>
      <c r="BA206" s="31">
        <f t="shared" si="80"/>
        <v>6794.0920184117776</v>
      </c>
      <c r="BB206" s="32">
        <v>6410.98</v>
      </c>
      <c r="BC206" s="32"/>
      <c r="BD206" s="32">
        <f t="shared" si="81"/>
        <v>813.6407015673642</v>
      </c>
      <c r="BE206" s="32">
        <f t="shared" si="82"/>
        <v>711.86071705193694</v>
      </c>
      <c r="BF206" s="32">
        <v>778.50699999999995</v>
      </c>
      <c r="BG206" s="32"/>
      <c r="BH206" s="32"/>
      <c r="BI206" s="32">
        <f t="shared" si="83"/>
        <v>132.40082941154085</v>
      </c>
      <c r="BJ206" s="32">
        <f t="shared" si="84"/>
        <v>143.50450962382459</v>
      </c>
      <c r="BK206" s="32">
        <v>84.884</v>
      </c>
      <c r="BL206" s="32"/>
      <c r="BM206" s="32"/>
      <c r="BN206" s="32">
        <f t="shared" si="85"/>
        <v>779.25368992766494</v>
      </c>
      <c r="BO206" s="32">
        <f t="shared" si="86"/>
        <v>801.79792339697133</v>
      </c>
      <c r="BP206" s="32">
        <v>843.83699999999999</v>
      </c>
      <c r="BQ206" s="32"/>
      <c r="BR206" s="32"/>
      <c r="BS206" s="32">
        <f t="shared" si="87"/>
        <v>65.039506015134677</v>
      </c>
      <c r="BT206" s="32">
        <f t="shared" si="88"/>
        <v>90.735679002896859</v>
      </c>
      <c r="BU206" s="32">
        <v>38.878</v>
      </c>
      <c r="BV206" s="32"/>
      <c r="BW206" s="32"/>
      <c r="BX206" s="32">
        <f t="shared" si="89"/>
        <v>490.36457695151898</v>
      </c>
      <c r="BY206" s="32">
        <f t="shared" si="90"/>
        <v>505.39487494755707</v>
      </c>
      <c r="BZ206" s="32">
        <v>538.346</v>
      </c>
      <c r="CA206" s="32"/>
      <c r="CB206" s="32"/>
      <c r="CC206" s="32">
        <f t="shared" si="91"/>
        <v>1548.2350997008675</v>
      </c>
      <c r="CD206" s="32">
        <f t="shared" si="92"/>
        <v>1579.748138078528</v>
      </c>
      <c r="CE206" s="32">
        <v>1237.0340000000001</v>
      </c>
      <c r="CF206" s="32"/>
      <c r="CG206" s="32"/>
      <c r="CH206" s="32">
        <f t="shared" si="93"/>
        <v>499.39400313653715</v>
      </c>
      <c r="CI206" s="32">
        <f t="shared" si="94"/>
        <v>500.50558122036534</v>
      </c>
      <c r="CJ206" s="32">
        <v>517.52</v>
      </c>
      <c r="CK206" s="32"/>
      <c r="CL206" s="32"/>
      <c r="CM206" s="32">
        <f t="shared" si="95"/>
        <v>2255.1831647274107</v>
      </c>
      <c r="CN206" s="32">
        <f t="shared" si="96"/>
        <v>2334.9986139214943</v>
      </c>
      <c r="CO206" s="32">
        <v>2308.69</v>
      </c>
      <c r="CP206" s="32"/>
      <c r="CQ206" s="32"/>
      <c r="CR206" s="32"/>
    </row>
    <row r="207" spans="51:96" ht="16" x14ac:dyDescent="0.5">
      <c r="AY207" s="30">
        <f t="shared" si="79"/>
        <v>2006</v>
      </c>
      <c r="AZ207" s="31" t="s">
        <v>189</v>
      </c>
      <c r="BA207" s="31">
        <f t="shared" si="80"/>
        <v>6803.609711559684</v>
      </c>
      <c r="BB207" s="32">
        <v>6419.9610000000002</v>
      </c>
      <c r="BC207" s="32"/>
      <c r="BD207" s="32">
        <f t="shared" si="81"/>
        <v>860.77186554903926</v>
      </c>
      <c r="BE207" s="32">
        <f t="shared" si="82"/>
        <v>753.09614704315618</v>
      </c>
      <c r="BF207" s="32">
        <v>823.60299999999995</v>
      </c>
      <c r="BG207" s="32"/>
      <c r="BH207" s="32"/>
      <c r="BI207" s="32">
        <f t="shared" si="83"/>
        <v>135.75280837583801</v>
      </c>
      <c r="BJ207" s="32">
        <f t="shared" si="84"/>
        <v>147.13759938375105</v>
      </c>
      <c r="BK207" s="32">
        <v>87.033000000000001</v>
      </c>
      <c r="BL207" s="32"/>
      <c r="BM207" s="32"/>
      <c r="BN207" s="32">
        <f t="shared" si="85"/>
        <v>773.8578856310445</v>
      </c>
      <c r="BO207" s="32">
        <f t="shared" si="86"/>
        <v>796.24601554461526</v>
      </c>
      <c r="BP207" s="32">
        <v>837.99400000000003</v>
      </c>
      <c r="BQ207" s="32"/>
      <c r="BR207" s="32"/>
      <c r="BS207" s="32">
        <f t="shared" si="87"/>
        <v>64.124422682908786</v>
      </c>
      <c r="BT207" s="32">
        <f t="shared" si="88"/>
        <v>89.459059413036655</v>
      </c>
      <c r="BU207" s="32">
        <v>38.331000000000003</v>
      </c>
      <c r="BV207" s="32"/>
      <c r="BW207" s="32"/>
      <c r="BX207" s="32">
        <f t="shared" si="89"/>
        <v>482.31246388621997</v>
      </c>
      <c r="BY207" s="32">
        <f t="shared" si="90"/>
        <v>497.09595437503225</v>
      </c>
      <c r="BZ207" s="32">
        <v>529.50599999999997</v>
      </c>
      <c r="CA207" s="32"/>
      <c r="CB207" s="32"/>
      <c r="CC207" s="32">
        <f t="shared" si="91"/>
        <v>1584.9511680424202</v>
      </c>
      <c r="CD207" s="32">
        <f t="shared" si="92"/>
        <v>1617.2115314684197</v>
      </c>
      <c r="CE207" s="32">
        <v>1266.3699999999999</v>
      </c>
      <c r="CF207" s="32"/>
      <c r="CG207" s="32"/>
      <c r="CH207" s="32">
        <f t="shared" si="93"/>
        <v>501.2187713772451</v>
      </c>
      <c r="CI207" s="32">
        <f t="shared" si="94"/>
        <v>502.33441112855769</v>
      </c>
      <c r="CJ207" s="32">
        <v>519.41099999999994</v>
      </c>
      <c r="CK207" s="32"/>
      <c r="CL207" s="32"/>
      <c r="CM207" s="32">
        <f t="shared" si="95"/>
        <v>2255.2261449712923</v>
      </c>
      <c r="CN207" s="32">
        <f t="shared" si="96"/>
        <v>2335.0431153222939</v>
      </c>
      <c r="CO207" s="32">
        <v>2308.7339999999999</v>
      </c>
      <c r="CP207" s="32"/>
      <c r="CQ207" s="32"/>
      <c r="CR207" s="32"/>
    </row>
    <row r="208" spans="51:96" ht="16" x14ac:dyDescent="0.5">
      <c r="AY208" s="30">
        <f t="shared" si="79"/>
        <v>2007</v>
      </c>
      <c r="AZ208" s="31" t="s">
        <v>178</v>
      </c>
      <c r="BA208" s="31">
        <f t="shared" si="80"/>
        <v>6827.3589046834522</v>
      </c>
      <c r="BB208" s="32">
        <v>6442.3710000000001</v>
      </c>
      <c r="BC208" s="32"/>
      <c r="BD208" s="32">
        <f t="shared" si="81"/>
        <v>882.7739336735342</v>
      </c>
      <c r="BE208" s="32">
        <f t="shared" si="82"/>
        <v>772.34593132945986</v>
      </c>
      <c r="BF208" s="32">
        <v>844.65499999999997</v>
      </c>
      <c r="BG208" s="32"/>
      <c r="BH208" s="32"/>
      <c r="BI208" s="32">
        <f t="shared" si="83"/>
        <v>133.21659720973881</v>
      </c>
      <c r="BJ208" s="32">
        <f t="shared" si="84"/>
        <v>144.38869107772942</v>
      </c>
      <c r="BK208" s="32">
        <v>85.406999999999996</v>
      </c>
      <c r="BL208" s="32"/>
      <c r="BM208" s="32"/>
      <c r="BN208" s="32">
        <f t="shared" si="85"/>
        <v>761.63305980892187</v>
      </c>
      <c r="BO208" s="32">
        <f t="shared" si="86"/>
        <v>783.6675188563579</v>
      </c>
      <c r="BP208" s="32">
        <v>824.75599999999997</v>
      </c>
      <c r="BQ208" s="32"/>
      <c r="BR208" s="32"/>
      <c r="BS208" s="32">
        <f t="shared" si="87"/>
        <v>65.350667806348611</v>
      </c>
      <c r="BT208" s="32">
        <f t="shared" si="88"/>
        <v>91.169776340582388</v>
      </c>
      <c r="BU208" s="32">
        <v>39.064</v>
      </c>
      <c r="BV208" s="32"/>
      <c r="BW208" s="32"/>
      <c r="BX208" s="32">
        <f t="shared" si="89"/>
        <v>489.0838901902282</v>
      </c>
      <c r="BY208" s="32">
        <f t="shared" si="90"/>
        <v>504.0749335080809</v>
      </c>
      <c r="BZ208" s="32">
        <v>536.94000000000005</v>
      </c>
      <c r="CA208" s="32"/>
      <c r="CB208" s="32"/>
      <c r="CC208" s="32">
        <f t="shared" si="91"/>
        <v>1594.360474075683</v>
      </c>
      <c r="CD208" s="32">
        <f t="shared" si="92"/>
        <v>1626.8123561038574</v>
      </c>
      <c r="CE208" s="32">
        <v>1273.8879999999999</v>
      </c>
      <c r="CF208" s="32"/>
      <c r="CG208" s="32"/>
      <c r="CH208" s="32">
        <f t="shared" si="93"/>
        <v>506.36401953137266</v>
      </c>
      <c r="CI208" s="32">
        <f t="shared" si="94"/>
        <v>507.49111185329696</v>
      </c>
      <c r="CJ208" s="32">
        <v>524.74300000000005</v>
      </c>
      <c r="CK208" s="32"/>
      <c r="CL208" s="32"/>
      <c r="CM208" s="32">
        <f t="shared" si="95"/>
        <v>2237.4225557668856</v>
      </c>
      <c r="CN208" s="32">
        <f t="shared" si="96"/>
        <v>2316.6094214364398</v>
      </c>
      <c r="CO208" s="32">
        <v>2290.5079999999998</v>
      </c>
      <c r="CP208" s="32"/>
      <c r="CQ208" s="32"/>
      <c r="CR208" s="32"/>
    </row>
    <row r="209" spans="51:96" ht="16" x14ac:dyDescent="0.5">
      <c r="AY209" s="30">
        <f t="shared" si="79"/>
        <v>2007</v>
      </c>
      <c r="AZ209" s="31" t="s">
        <v>179</v>
      </c>
      <c r="BA209" s="31">
        <f t="shared" si="80"/>
        <v>6844.8481029932018</v>
      </c>
      <c r="BB209" s="32">
        <v>6458.8739999999998</v>
      </c>
      <c r="BC209" s="32"/>
      <c r="BD209" s="32">
        <f t="shared" si="81"/>
        <v>879.61659718274473</v>
      </c>
      <c r="BE209" s="32">
        <f t="shared" si="82"/>
        <v>769.58355253747231</v>
      </c>
      <c r="BF209" s="32">
        <v>841.63400000000001</v>
      </c>
      <c r="BG209" s="32"/>
      <c r="BH209" s="32"/>
      <c r="BI209" s="32">
        <f t="shared" si="83"/>
        <v>135.48296549039205</v>
      </c>
      <c r="BJ209" s="32">
        <f t="shared" si="84"/>
        <v>146.84512635980164</v>
      </c>
      <c r="BK209" s="32">
        <v>86.86</v>
      </c>
      <c r="BL209" s="32"/>
      <c r="BM209" s="32"/>
      <c r="BN209" s="32">
        <f t="shared" si="85"/>
        <v>757.045287132966</v>
      </c>
      <c r="BO209" s="32">
        <f t="shared" si="86"/>
        <v>778.94701941933852</v>
      </c>
      <c r="BP209" s="32">
        <v>819.78800000000001</v>
      </c>
      <c r="BQ209" s="32"/>
      <c r="BR209" s="32"/>
      <c r="BS209" s="32">
        <f t="shared" si="87"/>
        <v>57.904532684342215</v>
      </c>
      <c r="BT209" s="32">
        <f t="shared" si="88"/>
        <v>80.781780372634103</v>
      </c>
      <c r="BU209" s="32">
        <v>34.613</v>
      </c>
      <c r="BV209" s="32"/>
      <c r="BW209" s="32"/>
      <c r="BX209" s="32">
        <f t="shared" si="89"/>
        <v>496.12220214221514</v>
      </c>
      <c r="BY209" s="32">
        <f t="shared" si="90"/>
        <v>511.32897867368024</v>
      </c>
      <c r="BZ209" s="32">
        <v>544.66700000000003</v>
      </c>
      <c r="CA209" s="32"/>
      <c r="CB209" s="32"/>
      <c r="CC209" s="32">
        <f t="shared" si="91"/>
        <v>1609.7472801907313</v>
      </c>
      <c r="CD209" s="32">
        <f t="shared" si="92"/>
        <v>1642.5123478660385</v>
      </c>
      <c r="CE209" s="32">
        <v>1286.182</v>
      </c>
      <c r="CF209" s="32"/>
      <c r="CG209" s="32"/>
      <c r="CH209" s="32">
        <f t="shared" si="93"/>
        <v>524.45730589481764</v>
      </c>
      <c r="CI209" s="32">
        <f t="shared" si="94"/>
        <v>525.62467122855162</v>
      </c>
      <c r="CJ209" s="32">
        <v>543.49300000000005</v>
      </c>
      <c r="CK209" s="32"/>
      <c r="CL209" s="32"/>
      <c r="CM209" s="32">
        <f t="shared" si="95"/>
        <v>2232.1731050709304</v>
      </c>
      <c r="CN209" s="32">
        <f t="shared" si="96"/>
        <v>2311.1741821660248</v>
      </c>
      <c r="CO209" s="32">
        <v>2285.134</v>
      </c>
      <c r="CP209" s="32"/>
      <c r="CQ209" s="32"/>
      <c r="CR209" s="32"/>
    </row>
    <row r="210" spans="51:96" ht="16" x14ac:dyDescent="0.5">
      <c r="AY210" s="30">
        <f t="shared" si="79"/>
        <v>2007</v>
      </c>
      <c r="AZ210" s="31" t="s">
        <v>190</v>
      </c>
      <c r="BA210" s="31">
        <f t="shared" si="80"/>
        <v>6857.9965295477123</v>
      </c>
      <c r="BB210" s="32">
        <v>6471.2809999999999</v>
      </c>
      <c r="BC210" s="32"/>
      <c r="BD210" s="32">
        <f t="shared" si="81"/>
        <v>873.9446788988937</v>
      </c>
      <c r="BE210" s="32">
        <f t="shared" si="82"/>
        <v>764.62114614749646</v>
      </c>
      <c r="BF210" s="32">
        <v>836.20699999999999</v>
      </c>
      <c r="BG210" s="32"/>
      <c r="BH210" s="32"/>
      <c r="BI210" s="32">
        <f t="shared" si="83"/>
        <v>144.83699892403101</v>
      </c>
      <c r="BJ210" s="32">
        <f t="shared" si="84"/>
        <v>156.98362765820977</v>
      </c>
      <c r="BK210" s="32">
        <v>92.856999999999999</v>
      </c>
      <c r="BL210" s="32"/>
      <c r="BM210" s="32"/>
      <c r="BN210" s="32">
        <f t="shared" si="85"/>
        <v>782.91615096487135</v>
      </c>
      <c r="BO210" s="32">
        <f t="shared" si="86"/>
        <v>805.56634142579958</v>
      </c>
      <c r="BP210" s="32">
        <v>847.803</v>
      </c>
      <c r="BQ210" s="32"/>
      <c r="BR210" s="32"/>
      <c r="BS210" s="32">
        <f t="shared" si="87"/>
        <v>55.472117391734415</v>
      </c>
      <c r="BT210" s="32">
        <f t="shared" si="88"/>
        <v>77.388352797393296</v>
      </c>
      <c r="BU210" s="32">
        <v>33.158999999999999</v>
      </c>
      <c r="BV210" s="32"/>
      <c r="BW210" s="32"/>
      <c r="BX210" s="32">
        <f t="shared" si="89"/>
        <v>495.39896936236823</v>
      </c>
      <c r="BY210" s="32">
        <f t="shared" si="90"/>
        <v>510.58357788922496</v>
      </c>
      <c r="BZ210" s="32">
        <v>543.87300000000005</v>
      </c>
      <c r="CA210" s="32"/>
      <c r="CB210" s="32"/>
      <c r="CC210" s="32">
        <f t="shared" si="91"/>
        <v>1585.1839601310326</v>
      </c>
      <c r="CD210" s="32">
        <f t="shared" si="92"/>
        <v>1617.4490618464713</v>
      </c>
      <c r="CE210" s="32">
        <v>1266.556</v>
      </c>
      <c r="CF210" s="32"/>
      <c r="CG210" s="32"/>
      <c r="CH210" s="32">
        <f t="shared" si="93"/>
        <v>536.11710211505795</v>
      </c>
      <c r="CI210" s="32">
        <f t="shared" si="94"/>
        <v>537.31042045154913</v>
      </c>
      <c r="CJ210" s="32">
        <v>555.57600000000002</v>
      </c>
      <c r="CK210" s="32"/>
      <c r="CL210" s="32"/>
      <c r="CM210" s="32">
        <f t="shared" si="95"/>
        <v>2229.9352019178909</v>
      </c>
      <c r="CN210" s="32">
        <f t="shared" si="96"/>
        <v>2308.8570751380157</v>
      </c>
      <c r="CO210" s="32">
        <v>2282.8429999999998</v>
      </c>
      <c r="CP210" s="32"/>
      <c r="CQ210" s="32"/>
      <c r="CR210" s="32"/>
    </row>
    <row r="211" spans="51:96" ht="16" x14ac:dyDescent="0.5">
      <c r="AY211" s="30">
        <f t="shared" si="79"/>
        <v>2007</v>
      </c>
      <c r="AZ211" s="31" t="s">
        <v>181</v>
      </c>
      <c r="BA211" s="31">
        <f t="shared" si="80"/>
        <v>6833.7715047544862</v>
      </c>
      <c r="BB211" s="32">
        <v>6448.4219999999996</v>
      </c>
      <c r="BC211" s="32"/>
      <c r="BD211" s="32">
        <f t="shared" si="81"/>
        <v>847.73805443462857</v>
      </c>
      <c r="BE211" s="32">
        <f t="shared" si="82"/>
        <v>741.69276209946941</v>
      </c>
      <c r="BF211" s="32">
        <v>811.13199999999995</v>
      </c>
      <c r="BG211" s="32"/>
      <c r="BH211" s="32"/>
      <c r="BI211" s="32">
        <f t="shared" si="83"/>
        <v>150.07943787191508</v>
      </c>
      <c r="BJ211" s="32">
        <f t="shared" si="84"/>
        <v>162.66571918129628</v>
      </c>
      <c r="BK211" s="32">
        <v>96.218000000000004</v>
      </c>
      <c r="BL211" s="32"/>
      <c r="BM211" s="32"/>
      <c r="BN211" s="32">
        <f t="shared" si="85"/>
        <v>798.93364634821592</v>
      </c>
      <c r="BO211" s="32">
        <f t="shared" si="86"/>
        <v>822.04723167038526</v>
      </c>
      <c r="BP211" s="32">
        <v>865.14800000000002</v>
      </c>
      <c r="BQ211" s="32"/>
      <c r="BR211" s="32"/>
      <c r="BS211" s="32">
        <f t="shared" si="87"/>
        <v>52.121272941188742</v>
      </c>
      <c r="BT211" s="32">
        <f t="shared" si="88"/>
        <v>72.713637918983849</v>
      </c>
      <c r="BU211" s="32">
        <v>31.155999999999999</v>
      </c>
      <c r="BV211" s="32"/>
      <c r="BW211" s="32"/>
      <c r="BX211" s="32">
        <f t="shared" si="89"/>
        <v>501.14475321032131</v>
      </c>
      <c r="BY211" s="32">
        <f t="shared" si="90"/>
        <v>516.50547732038854</v>
      </c>
      <c r="BZ211" s="32">
        <v>550.18100000000004</v>
      </c>
      <c r="CA211" s="32"/>
      <c r="CB211" s="32"/>
      <c r="CC211" s="32">
        <f t="shared" si="91"/>
        <v>1567.7345660480653</v>
      </c>
      <c r="CD211" s="32">
        <f t="shared" si="92"/>
        <v>1599.6444998529521</v>
      </c>
      <c r="CE211" s="32">
        <v>1252.614</v>
      </c>
      <c r="CF211" s="32"/>
      <c r="CG211" s="32"/>
      <c r="CH211" s="32">
        <f t="shared" si="93"/>
        <v>536.23386412305672</v>
      </c>
      <c r="CI211" s="32">
        <f t="shared" si="94"/>
        <v>537.42744235471741</v>
      </c>
      <c r="CJ211" s="32">
        <v>555.697</v>
      </c>
      <c r="CK211" s="32"/>
      <c r="CL211" s="32"/>
      <c r="CM211" s="32">
        <f t="shared" si="95"/>
        <v>2255.6178512848537</v>
      </c>
      <c r="CN211" s="32">
        <f t="shared" si="96"/>
        <v>2335.4486849068562</v>
      </c>
      <c r="CO211" s="32">
        <v>2309.1349999999998</v>
      </c>
      <c r="CP211" s="32"/>
      <c r="CQ211" s="32"/>
      <c r="CR211" s="32"/>
    </row>
    <row r="212" spans="51:96" ht="16" x14ac:dyDescent="0.5">
      <c r="AY212" s="30">
        <f t="shared" si="79"/>
        <v>2007</v>
      </c>
      <c r="AZ212" s="31" t="s">
        <v>182</v>
      </c>
      <c r="BA212" s="31">
        <f t="shared" si="80"/>
        <v>6780.0120639342085</v>
      </c>
      <c r="BB212" s="32">
        <v>6397.6940000000004</v>
      </c>
      <c r="BC212" s="32"/>
      <c r="BD212" s="32">
        <f t="shared" si="81"/>
        <v>818.68658722692464</v>
      </c>
      <c r="BE212" s="32">
        <f t="shared" si="82"/>
        <v>716.27540252287906</v>
      </c>
      <c r="BF212" s="32">
        <v>783.33500000000004</v>
      </c>
      <c r="BG212" s="32"/>
      <c r="BH212" s="32"/>
      <c r="BI212" s="32">
        <f t="shared" si="83"/>
        <v>149.49295853707292</v>
      </c>
      <c r="BJ212" s="32">
        <f t="shared" si="84"/>
        <v>162.0300552679727</v>
      </c>
      <c r="BK212" s="32">
        <v>95.841999999999999</v>
      </c>
      <c r="BL212" s="32"/>
      <c r="BM212" s="32"/>
      <c r="BN212" s="32">
        <f t="shared" si="85"/>
        <v>808.79994330270733</v>
      </c>
      <c r="BO212" s="32">
        <f t="shared" si="86"/>
        <v>832.19896596690614</v>
      </c>
      <c r="BP212" s="32">
        <v>875.83199999999999</v>
      </c>
      <c r="BQ212" s="32"/>
      <c r="BR212" s="32"/>
      <c r="BS212" s="32">
        <f t="shared" si="87"/>
        <v>57.621810411680102</v>
      </c>
      <c r="BT212" s="32">
        <f t="shared" si="88"/>
        <v>80.387358598070364</v>
      </c>
      <c r="BU212" s="32">
        <v>34.444000000000003</v>
      </c>
      <c r="BV212" s="32"/>
      <c r="BW212" s="32"/>
      <c r="BX212" s="32">
        <f t="shared" si="89"/>
        <v>495.05648129533733</v>
      </c>
      <c r="BY212" s="32">
        <f t="shared" si="90"/>
        <v>510.23059212731653</v>
      </c>
      <c r="BZ212" s="32">
        <v>543.49699999999996</v>
      </c>
      <c r="CA212" s="32"/>
      <c r="CB212" s="32"/>
      <c r="CC212" s="32">
        <f t="shared" si="91"/>
        <v>1546.3890334067648</v>
      </c>
      <c r="CD212" s="32">
        <f t="shared" si="92"/>
        <v>1577.864496639678</v>
      </c>
      <c r="CE212" s="32">
        <v>1235.559</v>
      </c>
      <c r="CF212" s="32"/>
      <c r="CG212" s="32"/>
      <c r="CH212" s="32">
        <f t="shared" si="93"/>
        <v>526.8243902387926</v>
      </c>
      <c r="CI212" s="32">
        <f t="shared" si="94"/>
        <v>527.99702435641836</v>
      </c>
      <c r="CJ212" s="32">
        <v>545.94600000000003</v>
      </c>
      <c r="CK212" s="32"/>
      <c r="CL212" s="32"/>
      <c r="CM212" s="32">
        <f t="shared" si="95"/>
        <v>2279.8743380139126</v>
      </c>
      <c r="CN212" s="32">
        <f t="shared" si="96"/>
        <v>2360.5636572855205</v>
      </c>
      <c r="CO212" s="32">
        <v>2333.9670000000001</v>
      </c>
      <c r="CP212" s="32"/>
      <c r="CQ212" s="32"/>
      <c r="CR212" s="32"/>
    </row>
    <row r="213" spans="51:96" ht="16" x14ac:dyDescent="0.5">
      <c r="AY213" s="30">
        <f t="shared" si="79"/>
        <v>2007</v>
      </c>
      <c r="AZ213" s="31" t="s">
        <v>183</v>
      </c>
      <c r="BA213" s="31">
        <f t="shared" si="80"/>
        <v>6750.9280453671108</v>
      </c>
      <c r="BB213" s="32">
        <v>6370.25</v>
      </c>
      <c r="BC213" s="32"/>
      <c r="BD213" s="32">
        <f t="shared" si="81"/>
        <v>770.51551930339735</v>
      </c>
      <c r="BE213" s="32">
        <f t="shared" si="82"/>
        <v>674.13015230722169</v>
      </c>
      <c r="BF213" s="32">
        <v>737.24400000000003</v>
      </c>
      <c r="BG213" s="32"/>
      <c r="BH213" s="32"/>
      <c r="BI213" s="32">
        <f t="shared" si="83"/>
        <v>144.43301448859455</v>
      </c>
      <c r="BJ213" s="32">
        <f t="shared" si="84"/>
        <v>156.54576342004276</v>
      </c>
      <c r="BK213" s="32">
        <v>92.597999999999999</v>
      </c>
      <c r="BL213" s="32"/>
      <c r="BM213" s="32"/>
      <c r="BN213" s="32">
        <f t="shared" si="85"/>
        <v>806.59009225327839</v>
      </c>
      <c r="BO213" s="32">
        <f t="shared" si="86"/>
        <v>829.92518272359132</v>
      </c>
      <c r="BP213" s="32">
        <v>873.43899999999996</v>
      </c>
      <c r="BQ213" s="32"/>
      <c r="BR213" s="32"/>
      <c r="BS213" s="32">
        <f t="shared" si="87"/>
        <v>59.150852762053901</v>
      </c>
      <c r="BT213" s="32">
        <f t="shared" si="88"/>
        <v>82.520503580030521</v>
      </c>
      <c r="BU213" s="32">
        <v>35.357999999999997</v>
      </c>
      <c r="BV213" s="32"/>
      <c r="BW213" s="32"/>
      <c r="BX213" s="32">
        <f t="shared" si="89"/>
        <v>490.29079627750434</v>
      </c>
      <c r="BY213" s="32">
        <f t="shared" si="90"/>
        <v>505.31883280203954</v>
      </c>
      <c r="BZ213" s="32">
        <v>538.26499999999999</v>
      </c>
      <c r="CA213" s="32"/>
      <c r="CB213" s="32"/>
      <c r="CC213" s="32">
        <f t="shared" si="91"/>
        <v>1554.2188576344972</v>
      </c>
      <c r="CD213" s="32">
        <f t="shared" si="92"/>
        <v>1585.8536904304872</v>
      </c>
      <c r="CE213" s="32">
        <v>1241.8150000000001</v>
      </c>
      <c r="CF213" s="32"/>
      <c r="CG213" s="32"/>
      <c r="CH213" s="32">
        <f t="shared" si="93"/>
        <v>521.68589691157422</v>
      </c>
      <c r="CI213" s="32">
        <f t="shared" si="94"/>
        <v>522.84709349384593</v>
      </c>
      <c r="CJ213" s="32">
        <v>540.62099999999998</v>
      </c>
      <c r="CK213" s="32"/>
      <c r="CL213" s="32"/>
      <c r="CM213" s="32">
        <f t="shared" si="95"/>
        <v>2284.1596636936961</v>
      </c>
      <c r="CN213" s="32">
        <f t="shared" si="96"/>
        <v>2365.0006492243574</v>
      </c>
      <c r="CO213" s="32">
        <v>2338.3539999999998</v>
      </c>
      <c r="CP213" s="32"/>
      <c r="CQ213" s="32"/>
      <c r="CR213" s="32"/>
    </row>
    <row r="214" spans="51:96" ht="16" x14ac:dyDescent="0.5">
      <c r="AY214" s="30">
        <f t="shared" si="79"/>
        <v>2007</v>
      </c>
      <c r="AZ214" s="34" t="s">
        <v>184</v>
      </c>
      <c r="BA214" s="31">
        <f t="shared" si="80"/>
        <v>6731.0671070211702</v>
      </c>
      <c r="BB214" s="32">
        <v>6351.509</v>
      </c>
      <c r="BC214" s="32"/>
      <c r="BD214" s="32">
        <f t="shared" si="81"/>
        <v>746.35003292801389</v>
      </c>
      <c r="BE214" s="32">
        <f t="shared" si="82"/>
        <v>652.98757619721243</v>
      </c>
      <c r="BF214" s="32">
        <v>714.12199999999996</v>
      </c>
      <c r="BG214" s="32"/>
      <c r="BH214" s="32"/>
      <c r="BI214" s="32">
        <f t="shared" si="83"/>
        <v>146.17061549661085</v>
      </c>
      <c r="BJ214" s="32">
        <f t="shared" si="84"/>
        <v>158.42908682281524</v>
      </c>
      <c r="BK214" s="32">
        <v>93.712000000000003</v>
      </c>
      <c r="BL214" s="32"/>
      <c r="BM214" s="32"/>
      <c r="BN214" s="32">
        <f t="shared" si="85"/>
        <v>800.61342865448887</v>
      </c>
      <c r="BO214" s="32">
        <f t="shared" si="86"/>
        <v>823.77561099323918</v>
      </c>
      <c r="BP214" s="32">
        <v>866.96699999999998</v>
      </c>
      <c r="BQ214" s="32"/>
      <c r="BR214" s="32"/>
      <c r="BS214" s="32">
        <f t="shared" si="87"/>
        <v>61.884392368739697</v>
      </c>
      <c r="BT214" s="32">
        <f t="shared" si="88"/>
        <v>86.334025353031535</v>
      </c>
      <c r="BU214" s="32">
        <v>36.991999999999997</v>
      </c>
      <c r="BV214" s="32"/>
      <c r="BW214" s="32"/>
      <c r="BX214" s="32">
        <f t="shared" si="89"/>
        <v>476.72972621911396</v>
      </c>
      <c r="BY214" s="32">
        <f t="shared" si="90"/>
        <v>491.34209869754307</v>
      </c>
      <c r="BZ214" s="32">
        <v>523.37699999999995</v>
      </c>
      <c r="CA214" s="32"/>
      <c r="CB214" s="32"/>
      <c r="CC214" s="32">
        <f t="shared" si="91"/>
        <v>1571.2026675402401</v>
      </c>
      <c r="CD214" s="32">
        <f t="shared" si="92"/>
        <v>1603.183191667903</v>
      </c>
      <c r="CE214" s="32">
        <v>1255.385</v>
      </c>
      <c r="CF214" s="32"/>
      <c r="CG214" s="32"/>
      <c r="CH214" s="32">
        <f t="shared" si="93"/>
        <v>515.75322893490954</v>
      </c>
      <c r="CI214" s="32">
        <f t="shared" si="94"/>
        <v>516.90122026509562</v>
      </c>
      <c r="CJ214" s="32">
        <v>534.47299999999996</v>
      </c>
      <c r="CK214" s="32"/>
      <c r="CL214" s="32"/>
      <c r="CM214" s="32">
        <f t="shared" si="95"/>
        <v>2290.868489034191</v>
      </c>
      <c r="CN214" s="32">
        <f t="shared" si="96"/>
        <v>2371.9469133310208</v>
      </c>
      <c r="CO214" s="32">
        <v>2345.2219999999998</v>
      </c>
      <c r="CP214" s="32"/>
      <c r="CQ214" s="32"/>
      <c r="CR214" s="32"/>
    </row>
    <row r="215" spans="51:96" ht="16" x14ac:dyDescent="0.5">
      <c r="AY215" s="30">
        <f t="shared" si="79"/>
        <v>2007</v>
      </c>
      <c r="AZ215" s="31" t="s">
        <v>185</v>
      </c>
      <c r="BA215" s="31">
        <f t="shared" si="80"/>
        <v>6751.8394378743142</v>
      </c>
      <c r="BB215" s="32">
        <v>6371.11</v>
      </c>
      <c r="BC215" s="32"/>
      <c r="BD215" s="32">
        <f t="shared" si="81"/>
        <v>737.49569504321812</v>
      </c>
      <c r="BE215" s="32">
        <f t="shared" si="82"/>
        <v>645.24084560280039</v>
      </c>
      <c r="BF215" s="32">
        <v>705.65</v>
      </c>
      <c r="BG215" s="32"/>
      <c r="BH215" s="32"/>
      <c r="BI215" s="32">
        <f t="shared" si="83"/>
        <v>149.69261107659366</v>
      </c>
      <c r="BJ215" s="32">
        <f t="shared" si="84"/>
        <v>162.24645149378497</v>
      </c>
      <c r="BK215" s="32">
        <v>95.97</v>
      </c>
      <c r="BL215" s="32"/>
      <c r="BM215" s="32"/>
      <c r="BN215" s="32">
        <f t="shared" si="85"/>
        <v>799.62901527434201</v>
      </c>
      <c r="BO215" s="32">
        <f t="shared" si="86"/>
        <v>822.76271799809774</v>
      </c>
      <c r="BP215" s="32">
        <v>865.90099999999995</v>
      </c>
      <c r="BQ215" s="32"/>
      <c r="BR215" s="32"/>
      <c r="BS215" s="32">
        <f t="shared" si="87"/>
        <v>67.108899217992899</v>
      </c>
      <c r="BT215" s="32">
        <f t="shared" si="88"/>
        <v>93.622659684171182</v>
      </c>
      <c r="BU215" s="32">
        <v>40.115000000000002</v>
      </c>
      <c r="BV215" s="32"/>
      <c r="BW215" s="32"/>
      <c r="BX215" s="32">
        <f t="shared" si="89"/>
        <v>482.91455062108002</v>
      </c>
      <c r="BY215" s="32">
        <f t="shared" si="90"/>
        <v>497.71649583413176</v>
      </c>
      <c r="BZ215" s="32">
        <v>530.16700000000003</v>
      </c>
      <c r="CA215" s="32"/>
      <c r="CB215" s="32"/>
      <c r="CC215" s="32">
        <f t="shared" si="91"/>
        <v>1577.525601043837</v>
      </c>
      <c r="CD215" s="32">
        <f t="shared" si="92"/>
        <v>1609.634823226593</v>
      </c>
      <c r="CE215" s="32">
        <v>1260.4369999999999</v>
      </c>
      <c r="CF215" s="32"/>
      <c r="CG215" s="32"/>
      <c r="CH215" s="32">
        <f t="shared" si="93"/>
        <v>505.84775776046894</v>
      </c>
      <c r="CI215" s="32">
        <f t="shared" si="94"/>
        <v>506.97370095912288</v>
      </c>
      <c r="CJ215" s="32">
        <v>524.20799999999997</v>
      </c>
      <c r="CK215" s="32"/>
      <c r="CL215" s="32"/>
      <c r="CM215" s="32">
        <f t="shared" si="95"/>
        <v>2275.0820408210657</v>
      </c>
      <c r="CN215" s="32">
        <f t="shared" si="96"/>
        <v>2355.6017510963397</v>
      </c>
      <c r="CO215" s="32">
        <v>2329.0609999999997</v>
      </c>
      <c r="CP215" s="32"/>
      <c r="CQ215" s="32"/>
      <c r="CR215" s="32"/>
    </row>
    <row r="216" spans="51:96" ht="16" x14ac:dyDescent="0.5">
      <c r="AY216" s="30">
        <f t="shared" si="79"/>
        <v>2007</v>
      </c>
      <c r="AZ216" s="31" t="s">
        <v>186</v>
      </c>
      <c r="BA216" s="31">
        <f t="shared" si="80"/>
        <v>6773.8167144026793</v>
      </c>
      <c r="BB216" s="32">
        <v>6391.848</v>
      </c>
      <c r="BC216" s="32"/>
      <c r="BD216" s="32">
        <f t="shared" si="81"/>
        <v>745.49616205314624</v>
      </c>
      <c r="BE216" s="32">
        <f t="shared" si="82"/>
        <v>652.24051778176931</v>
      </c>
      <c r="BF216" s="32">
        <v>713.30499999999995</v>
      </c>
      <c r="BG216" s="32"/>
      <c r="BH216" s="32"/>
      <c r="BI216" s="32">
        <f t="shared" si="83"/>
        <v>150.07631830098504</v>
      </c>
      <c r="BJ216" s="32">
        <f t="shared" si="84"/>
        <v>162.66233799026793</v>
      </c>
      <c r="BK216" s="32">
        <v>96.215999999999994</v>
      </c>
      <c r="BL216" s="32"/>
      <c r="BM216" s="32"/>
      <c r="BN216" s="32">
        <f t="shared" si="85"/>
        <v>790.24753729224926</v>
      </c>
      <c r="BO216" s="32">
        <f t="shared" si="86"/>
        <v>813.10982875077889</v>
      </c>
      <c r="BP216" s="32">
        <v>855.74199999999996</v>
      </c>
      <c r="BQ216" s="32"/>
      <c r="BR216" s="32"/>
      <c r="BS216" s="32">
        <f t="shared" si="87"/>
        <v>77.49601514082768</v>
      </c>
      <c r="BT216" s="32">
        <f t="shared" si="88"/>
        <v>108.11357565024419</v>
      </c>
      <c r="BU216" s="32">
        <v>46.323999999999998</v>
      </c>
      <c r="BV216" s="32"/>
      <c r="BW216" s="32"/>
      <c r="BX216" s="32">
        <f t="shared" si="89"/>
        <v>492.17448064617372</v>
      </c>
      <c r="BY216" s="32">
        <f t="shared" si="90"/>
        <v>507.26025449253507</v>
      </c>
      <c r="BZ216" s="32">
        <v>540.33299999999997</v>
      </c>
      <c r="CA216" s="32"/>
      <c r="CB216" s="32"/>
      <c r="CC216" s="32">
        <f t="shared" si="91"/>
        <v>1587.9399180833129</v>
      </c>
      <c r="CD216" s="32">
        <f t="shared" si="92"/>
        <v>1620.2611150317914</v>
      </c>
      <c r="CE216" s="32">
        <v>1268.758</v>
      </c>
      <c r="CF216" s="32"/>
      <c r="CG216" s="32"/>
      <c r="CH216" s="32">
        <f t="shared" si="93"/>
        <v>491.69446543552772</v>
      </c>
      <c r="CI216" s="32">
        <f t="shared" si="94"/>
        <v>492.7889054734236</v>
      </c>
      <c r="CJ216" s="32">
        <v>509.541</v>
      </c>
      <c r="CK216" s="32"/>
      <c r="CL216" s="32"/>
      <c r="CM216" s="32">
        <f t="shared" si="95"/>
        <v>2286.8683958819888</v>
      </c>
      <c r="CN216" s="32">
        <f t="shared" si="96"/>
        <v>2367.8052488702192</v>
      </c>
      <c r="CO216" s="32">
        <v>2341.127</v>
      </c>
      <c r="CP216" s="32"/>
      <c r="CQ216" s="32"/>
      <c r="CR216" s="32"/>
    </row>
    <row r="217" spans="51:96" ht="16" x14ac:dyDescent="0.5">
      <c r="AY217" s="30">
        <f t="shared" si="79"/>
        <v>2007</v>
      </c>
      <c r="AZ217" s="31" t="s">
        <v>187</v>
      </c>
      <c r="BA217" s="31">
        <f t="shared" si="80"/>
        <v>6854.3181069982884</v>
      </c>
      <c r="BB217" s="32">
        <v>6467.81</v>
      </c>
      <c r="BC217" s="32"/>
      <c r="BD217" s="32">
        <f t="shared" si="81"/>
        <v>773.54639511382072</v>
      </c>
      <c r="BE217" s="32">
        <f t="shared" si="82"/>
        <v>676.78188964478011</v>
      </c>
      <c r="BF217" s="32">
        <v>740.14400000000001</v>
      </c>
      <c r="BG217" s="32"/>
      <c r="BH217" s="32"/>
      <c r="BI217" s="32">
        <f t="shared" si="83"/>
        <v>147.76627602731165</v>
      </c>
      <c r="BJ217" s="32">
        <f t="shared" si="84"/>
        <v>160.15856603379933</v>
      </c>
      <c r="BK217" s="32">
        <v>94.734999999999999</v>
      </c>
      <c r="BL217" s="32"/>
      <c r="BM217" s="32"/>
      <c r="BN217" s="32">
        <f t="shared" si="85"/>
        <v>782.73145802300508</v>
      </c>
      <c r="BO217" s="32">
        <f t="shared" si="86"/>
        <v>805.37630521657968</v>
      </c>
      <c r="BP217" s="32">
        <v>847.60299999999995</v>
      </c>
      <c r="BQ217" s="32"/>
      <c r="BR217" s="32"/>
      <c r="BS217" s="32">
        <f t="shared" si="87"/>
        <v>75.088693541059712</v>
      </c>
      <c r="BT217" s="32">
        <f t="shared" si="88"/>
        <v>104.75515592481673</v>
      </c>
      <c r="BU217" s="32">
        <v>44.884999999999998</v>
      </c>
      <c r="BV217" s="32"/>
      <c r="BW217" s="32"/>
      <c r="BX217" s="32">
        <f t="shared" si="89"/>
        <v>496.73795196485565</v>
      </c>
      <c r="BY217" s="32">
        <f t="shared" si="90"/>
        <v>511.96360201157916</v>
      </c>
      <c r="BZ217" s="32">
        <v>545.34299999999996</v>
      </c>
      <c r="CA217" s="32"/>
      <c r="CB217" s="32"/>
      <c r="CC217" s="32">
        <f t="shared" si="91"/>
        <v>1572.7896587679838</v>
      </c>
      <c r="CD217" s="32">
        <f t="shared" si="92"/>
        <v>1604.8024847827919</v>
      </c>
      <c r="CE217" s="32">
        <v>1256.653</v>
      </c>
      <c r="CF217" s="32"/>
      <c r="CG217" s="32"/>
      <c r="CH217" s="32">
        <f t="shared" si="93"/>
        <v>488.70304209010482</v>
      </c>
      <c r="CI217" s="32">
        <f t="shared" si="94"/>
        <v>489.79082365671479</v>
      </c>
      <c r="CJ217" s="32">
        <v>506.44099999999997</v>
      </c>
      <c r="CK217" s="32"/>
      <c r="CL217" s="32"/>
      <c r="CM217" s="32">
        <f t="shared" si="95"/>
        <v>2301.4396753817214</v>
      </c>
      <c r="CN217" s="32">
        <f t="shared" si="96"/>
        <v>2382.8922351368319</v>
      </c>
      <c r="CO217" s="32">
        <v>2356.0439999999999</v>
      </c>
      <c r="CP217" s="32"/>
      <c r="CQ217" s="32"/>
      <c r="CR217" s="32"/>
    </row>
    <row r="218" spans="51:96" ht="16" x14ac:dyDescent="0.5">
      <c r="AY218" s="30">
        <f t="shared" si="79"/>
        <v>2007</v>
      </c>
      <c r="AZ218" s="31" t="s">
        <v>188</v>
      </c>
      <c r="BA218" s="31">
        <f t="shared" si="80"/>
        <v>6959.6909772119998</v>
      </c>
      <c r="BB218" s="32">
        <v>6567.241</v>
      </c>
      <c r="BC218" s="32"/>
      <c r="BD218" s="32">
        <f t="shared" si="81"/>
        <v>804.05999861765667</v>
      </c>
      <c r="BE218" s="32">
        <f t="shared" si="82"/>
        <v>703.47848388869625</v>
      </c>
      <c r="BF218" s="32">
        <v>769.34</v>
      </c>
      <c r="BG218" s="32"/>
      <c r="BH218" s="32"/>
      <c r="BI218" s="32">
        <f t="shared" si="83"/>
        <v>142.78276146661855</v>
      </c>
      <c r="BJ218" s="32">
        <f t="shared" si="84"/>
        <v>154.75711336606312</v>
      </c>
      <c r="BK218" s="32">
        <v>91.54</v>
      </c>
      <c r="BL218" s="32"/>
      <c r="BM218" s="32"/>
      <c r="BN218" s="32">
        <f t="shared" si="85"/>
        <v>794.05036496527396</v>
      </c>
      <c r="BO218" s="32">
        <f t="shared" si="86"/>
        <v>817.02267429861433</v>
      </c>
      <c r="BP218" s="32">
        <v>859.86</v>
      </c>
      <c r="BQ218" s="32"/>
      <c r="BR218" s="32"/>
      <c r="BS218" s="32">
        <f t="shared" si="87"/>
        <v>74.611913377102908</v>
      </c>
      <c r="BT218" s="32">
        <f t="shared" si="88"/>
        <v>104.09000677836306</v>
      </c>
      <c r="BU218" s="32">
        <v>44.6</v>
      </c>
      <c r="BV218" s="32"/>
      <c r="BW218" s="32"/>
      <c r="BX218" s="32">
        <f t="shared" si="89"/>
        <v>488.81973715980547</v>
      </c>
      <c r="BY218" s="32">
        <f t="shared" si="90"/>
        <v>503.80268385128983</v>
      </c>
      <c r="BZ218" s="32">
        <v>536.65</v>
      </c>
      <c r="CA218" s="32"/>
      <c r="CB218" s="32"/>
      <c r="CC218" s="32">
        <f t="shared" si="91"/>
        <v>1582.6607942673641</v>
      </c>
      <c r="CD218" s="32">
        <f t="shared" si="92"/>
        <v>1614.874539039203</v>
      </c>
      <c r="CE218" s="32">
        <v>1264.54</v>
      </c>
      <c r="CF218" s="32"/>
      <c r="CG218" s="32"/>
      <c r="CH218" s="32">
        <f t="shared" si="93"/>
        <v>499.4808509110818</v>
      </c>
      <c r="CI218" s="32">
        <f t="shared" si="94"/>
        <v>500.5926223053666</v>
      </c>
      <c r="CJ218" s="32">
        <v>517.61</v>
      </c>
      <c r="CK218" s="32"/>
      <c r="CL218" s="32"/>
      <c r="CM218" s="32">
        <f t="shared" si="95"/>
        <v>2328.435175834536</v>
      </c>
      <c r="CN218" s="32">
        <f t="shared" si="96"/>
        <v>2410.8431604210127</v>
      </c>
      <c r="CO218" s="32">
        <v>2383.6800000000003</v>
      </c>
      <c r="CP218" s="32"/>
      <c r="CQ218" s="32"/>
      <c r="CR218" s="32"/>
    </row>
    <row r="219" spans="51:96" ht="16" x14ac:dyDescent="0.5">
      <c r="AY219" s="30">
        <f t="shared" si="79"/>
        <v>2007</v>
      </c>
      <c r="AZ219" s="31" t="s">
        <v>189</v>
      </c>
      <c r="BA219" s="31">
        <f t="shared" si="80"/>
        <v>7048.9841282259376</v>
      </c>
      <c r="BB219" s="32">
        <v>6651.4989999999998</v>
      </c>
      <c r="BC219" s="32"/>
      <c r="BD219" s="32">
        <f t="shared" si="81"/>
        <v>845.17644181002572</v>
      </c>
      <c r="BE219" s="32">
        <f t="shared" si="82"/>
        <v>739.45158685314004</v>
      </c>
      <c r="BF219" s="32">
        <v>808.68100000000004</v>
      </c>
      <c r="BG219" s="32"/>
      <c r="BH219" s="32"/>
      <c r="BI219" s="32">
        <f t="shared" si="83"/>
        <v>145.2487822867925</v>
      </c>
      <c r="BJ219" s="32">
        <f t="shared" si="84"/>
        <v>157.42994487394759</v>
      </c>
      <c r="BK219" s="32">
        <v>93.120999999999995</v>
      </c>
      <c r="BL219" s="32"/>
      <c r="BM219" s="32"/>
      <c r="BN219" s="32">
        <f t="shared" si="85"/>
        <v>791.54131135002206</v>
      </c>
      <c r="BO219" s="32">
        <f t="shared" si="86"/>
        <v>814.44103239636354</v>
      </c>
      <c r="BP219" s="32">
        <v>857.14300000000003</v>
      </c>
      <c r="BQ219" s="32"/>
      <c r="BR219" s="32"/>
      <c r="BS219" s="32">
        <f t="shared" si="87"/>
        <v>67.210946902208221</v>
      </c>
      <c r="BT219" s="32">
        <f t="shared" si="88"/>
        <v>93.765024940078803</v>
      </c>
      <c r="BU219" s="32">
        <v>40.176000000000002</v>
      </c>
      <c r="BV219" s="32"/>
      <c r="BW219" s="32"/>
      <c r="BX219" s="32">
        <f t="shared" si="89"/>
        <v>496.58492538171424</v>
      </c>
      <c r="BY219" s="32">
        <f t="shared" si="90"/>
        <v>511.80588496902431</v>
      </c>
      <c r="BZ219" s="32">
        <v>545.17499999999995</v>
      </c>
      <c r="CA219" s="32"/>
      <c r="CB219" s="32"/>
      <c r="CC219" s="32">
        <f t="shared" si="91"/>
        <v>1608.4544079996749</v>
      </c>
      <c r="CD219" s="32">
        <f t="shared" si="92"/>
        <v>1641.1931603363219</v>
      </c>
      <c r="CE219" s="32">
        <v>1285.1489999999999</v>
      </c>
      <c r="CF219" s="32"/>
      <c r="CG219" s="32"/>
      <c r="CH219" s="32">
        <f t="shared" si="93"/>
        <v>519.96534600031953</v>
      </c>
      <c r="CI219" s="32">
        <f t="shared" si="94"/>
        <v>521.12271288765498</v>
      </c>
      <c r="CJ219" s="32">
        <v>538.83799999999997</v>
      </c>
      <c r="CK219" s="32"/>
      <c r="CL219" s="32"/>
      <c r="CM219" s="32">
        <f t="shared" si="95"/>
        <v>2343.3590886988463</v>
      </c>
      <c r="CN219" s="32">
        <f t="shared" si="96"/>
        <v>2426.2952604532788</v>
      </c>
      <c r="CO219" s="32">
        <v>2398.9580000000001</v>
      </c>
      <c r="CP219" s="32"/>
      <c r="CQ219" s="32"/>
      <c r="CR219" s="32"/>
    </row>
    <row r="220" spans="51:96" ht="16" x14ac:dyDescent="0.5">
      <c r="AY220" s="30">
        <f t="shared" si="79"/>
        <v>2008</v>
      </c>
      <c r="AZ220" s="31" t="s">
        <v>178</v>
      </c>
      <c r="BA220" s="31">
        <f t="shared" si="80"/>
        <v>7039.3858934146065</v>
      </c>
      <c r="BB220" s="32">
        <v>6642.442</v>
      </c>
      <c r="BC220" s="32"/>
      <c r="BD220" s="32">
        <f t="shared" si="81"/>
        <v>871.40814938444612</v>
      </c>
      <c r="BE220" s="32">
        <f t="shared" si="82"/>
        <v>762.40191631361563</v>
      </c>
      <c r="BF220" s="32">
        <v>833.78</v>
      </c>
      <c r="BG220" s="32"/>
      <c r="BH220" s="32"/>
      <c r="BI220" s="32">
        <f t="shared" si="83"/>
        <v>149.44304540219272</v>
      </c>
      <c r="BJ220" s="32">
        <f t="shared" si="84"/>
        <v>161.97595621151962</v>
      </c>
      <c r="BK220" s="32">
        <v>95.81</v>
      </c>
      <c r="BL220" s="32"/>
      <c r="BM220" s="32"/>
      <c r="BN220" s="32">
        <f t="shared" si="85"/>
        <v>786.46040851928331</v>
      </c>
      <c r="BO220" s="32">
        <f t="shared" si="86"/>
        <v>809.21313628072721</v>
      </c>
      <c r="BP220" s="32">
        <v>851.64099999999996</v>
      </c>
      <c r="BQ220" s="32"/>
      <c r="BR220" s="32"/>
      <c r="BS220" s="32">
        <f t="shared" si="87"/>
        <v>66.901458023850267</v>
      </c>
      <c r="BT220" s="32">
        <f t="shared" si="88"/>
        <v>93.333261459047478</v>
      </c>
      <c r="BU220" s="32">
        <v>39.991</v>
      </c>
      <c r="BV220" s="32"/>
      <c r="BW220" s="32"/>
      <c r="BX220" s="32">
        <f t="shared" si="89"/>
        <v>518.34475898091409</v>
      </c>
      <c r="BY220" s="32">
        <f t="shared" si="90"/>
        <v>534.23268514516042</v>
      </c>
      <c r="BZ220" s="32">
        <v>569.06399999999996</v>
      </c>
      <c r="CA220" s="32"/>
      <c r="CB220" s="32"/>
      <c r="CC220" s="32">
        <f t="shared" si="91"/>
        <v>1650.6723796828378</v>
      </c>
      <c r="CD220" s="32">
        <f t="shared" si="92"/>
        <v>1684.2704437365078</v>
      </c>
      <c r="CE220" s="32">
        <v>1318.8810000000001</v>
      </c>
      <c r="CF220" s="32"/>
      <c r="CG220" s="32"/>
      <c r="CH220" s="32">
        <f t="shared" si="93"/>
        <v>530.25101743221092</v>
      </c>
      <c r="CI220" s="32">
        <f t="shared" si="94"/>
        <v>531.43127872129992</v>
      </c>
      <c r="CJ220" s="32">
        <v>549.49699999999996</v>
      </c>
      <c r="CK220" s="32"/>
      <c r="CL220" s="32"/>
      <c r="CM220" s="32">
        <f t="shared" si="95"/>
        <v>2337.3779970331716</v>
      </c>
      <c r="CN220" s="32">
        <f t="shared" si="96"/>
        <v>2420.102485973794</v>
      </c>
      <c r="CO220" s="32">
        <v>2392.835</v>
      </c>
      <c r="CP220" s="32"/>
      <c r="CQ220" s="32"/>
      <c r="CR220" s="32"/>
    </row>
    <row r="221" spans="51:96" ht="16" x14ac:dyDescent="0.5">
      <c r="AY221" s="30">
        <f t="shared" si="79"/>
        <v>2008</v>
      </c>
      <c r="AZ221" s="31" t="s">
        <v>179</v>
      </c>
      <c r="BA221" s="31">
        <f t="shared" si="80"/>
        <v>7035.126723081521</v>
      </c>
      <c r="BB221" s="32">
        <v>6638.4229999999998</v>
      </c>
      <c r="BC221" s="32"/>
      <c r="BD221" s="32">
        <f t="shared" si="81"/>
        <v>886.1287996567961</v>
      </c>
      <c r="BE221" s="32">
        <f t="shared" si="82"/>
        <v>775.28113024448146</v>
      </c>
      <c r="BF221" s="32">
        <v>847.86500000000001</v>
      </c>
      <c r="BG221" s="32"/>
      <c r="BH221" s="32"/>
      <c r="BI221" s="32">
        <f t="shared" si="83"/>
        <v>146.63855113611254</v>
      </c>
      <c r="BJ221" s="32">
        <f t="shared" si="84"/>
        <v>158.93626547706276</v>
      </c>
      <c r="BK221" s="32">
        <v>94.012</v>
      </c>
      <c r="BL221" s="32"/>
      <c r="BM221" s="32"/>
      <c r="BN221" s="32">
        <f t="shared" si="85"/>
        <v>790.99462024209811</v>
      </c>
      <c r="BO221" s="32">
        <f t="shared" si="86"/>
        <v>813.87852521707305</v>
      </c>
      <c r="BP221" s="32">
        <v>856.55100000000004</v>
      </c>
      <c r="BQ221" s="32"/>
      <c r="BR221" s="32"/>
      <c r="BS221" s="32">
        <f t="shared" si="87"/>
        <v>69.026057350956123</v>
      </c>
      <c r="BT221" s="32">
        <f t="shared" si="88"/>
        <v>96.297259409911192</v>
      </c>
      <c r="BU221" s="32">
        <v>41.261000000000003</v>
      </c>
      <c r="BV221" s="32"/>
      <c r="BW221" s="32"/>
      <c r="BX221" s="32">
        <f t="shared" si="89"/>
        <v>519.59629782160653</v>
      </c>
      <c r="BY221" s="32">
        <f t="shared" si="90"/>
        <v>535.5225852431978</v>
      </c>
      <c r="BZ221" s="32">
        <v>570.43799999999999</v>
      </c>
      <c r="CA221" s="32"/>
      <c r="CB221" s="32"/>
      <c r="CC221" s="32">
        <f t="shared" si="91"/>
        <v>1650.3369588239773</v>
      </c>
      <c r="CD221" s="32">
        <f t="shared" si="92"/>
        <v>1683.9281956649063</v>
      </c>
      <c r="CE221" s="32">
        <v>1318.6130000000001</v>
      </c>
      <c r="CF221" s="32"/>
      <c r="CG221" s="32"/>
      <c r="CH221" s="32">
        <f t="shared" si="93"/>
        <v>551.66574868434805</v>
      </c>
      <c r="CI221" s="32">
        <f t="shared" si="94"/>
        <v>552.89367603626795</v>
      </c>
      <c r="CJ221" s="32">
        <v>571.68899999999996</v>
      </c>
      <c r="CK221" s="32"/>
      <c r="CL221" s="32"/>
      <c r="CM221" s="32">
        <f t="shared" si="95"/>
        <v>2287.7338617019768</v>
      </c>
      <c r="CN221" s="32">
        <f t="shared" si="96"/>
        <v>2368.7013452590522</v>
      </c>
      <c r="CO221" s="32">
        <v>2342.0129999999999</v>
      </c>
      <c r="CP221" s="32"/>
      <c r="CQ221" s="32"/>
      <c r="CR221" s="32"/>
    </row>
    <row r="222" spans="51:96" ht="16" x14ac:dyDescent="0.5">
      <c r="AY222" s="30">
        <f t="shared" si="79"/>
        <v>2008</v>
      </c>
      <c r="AZ222" s="31" t="s">
        <v>180</v>
      </c>
      <c r="BA222" s="31">
        <f t="shared" si="80"/>
        <v>7027.9627540714064</v>
      </c>
      <c r="BB222" s="32">
        <v>6631.6629999999996</v>
      </c>
      <c r="BC222" s="32"/>
      <c r="BD222" s="32">
        <f t="shared" si="81"/>
        <v>881.26685680504079</v>
      </c>
      <c r="BE222" s="32">
        <f t="shared" si="82"/>
        <v>771.02737779816357</v>
      </c>
      <c r="BF222" s="32">
        <v>843.21299999999997</v>
      </c>
      <c r="BG222" s="32"/>
      <c r="BH222" s="32"/>
      <c r="BI222" s="32">
        <f t="shared" si="83"/>
        <v>144.20528581070371</v>
      </c>
      <c r="BJ222" s="32">
        <f t="shared" si="84"/>
        <v>156.29893647497562</v>
      </c>
      <c r="BK222" s="32">
        <v>92.451999999999998</v>
      </c>
      <c r="BL222" s="32"/>
      <c r="BM222" s="32"/>
      <c r="BN222" s="32">
        <f t="shared" si="85"/>
        <v>790.53011749330472</v>
      </c>
      <c r="BO222" s="32">
        <f t="shared" si="86"/>
        <v>813.40058415088515</v>
      </c>
      <c r="BP222" s="32">
        <v>856.048</v>
      </c>
      <c r="BQ222" s="32"/>
      <c r="BR222" s="32"/>
      <c r="BS222" s="32">
        <f t="shared" si="87"/>
        <v>65.89603739740096</v>
      </c>
      <c r="BT222" s="32">
        <f t="shared" si="88"/>
        <v>91.930613609859236</v>
      </c>
      <c r="BU222" s="32">
        <v>39.39</v>
      </c>
      <c r="BV222" s="32"/>
      <c r="BW222" s="32"/>
      <c r="BX222" s="32">
        <f t="shared" si="89"/>
        <v>535.10663507001266</v>
      </c>
      <c r="BY222" s="32">
        <f t="shared" si="90"/>
        <v>551.50833405642754</v>
      </c>
      <c r="BZ222" s="32">
        <v>587.46600000000001</v>
      </c>
      <c r="CA222" s="32"/>
      <c r="CB222" s="32"/>
      <c r="CC222" s="32">
        <f t="shared" si="91"/>
        <v>1647.0816242945125</v>
      </c>
      <c r="CD222" s="32">
        <f t="shared" si="92"/>
        <v>1680.6066015073147</v>
      </c>
      <c r="CE222" s="32">
        <v>1316.0119999999999</v>
      </c>
      <c r="CF222" s="32"/>
      <c r="CG222" s="32"/>
      <c r="CH222" s="32">
        <f t="shared" si="93"/>
        <v>556.78108260502131</v>
      </c>
      <c r="CI222" s="32">
        <f t="shared" si="94"/>
        <v>558.02039594284008</v>
      </c>
      <c r="CJ222" s="32">
        <v>576.99</v>
      </c>
      <c r="CK222" s="32"/>
      <c r="CL222" s="32"/>
      <c r="CM222" s="32">
        <f t="shared" si="95"/>
        <v>2272.9242372134431</v>
      </c>
      <c r="CN222" s="32">
        <f t="shared" si="96"/>
        <v>2353.3675784970942</v>
      </c>
      <c r="CO222" s="32">
        <v>2326.8519999999999</v>
      </c>
      <c r="CP222" s="32"/>
      <c r="CQ222" s="32"/>
      <c r="CR222" s="32"/>
    </row>
    <row r="223" spans="51:96" ht="16" x14ac:dyDescent="0.5">
      <c r="AY223" s="30">
        <f t="shared" si="79"/>
        <v>2008</v>
      </c>
      <c r="AZ223" s="31" t="s">
        <v>181</v>
      </c>
      <c r="BA223" s="31">
        <f t="shared" si="80"/>
        <v>7000.9325479217077</v>
      </c>
      <c r="BB223" s="32">
        <v>6606.1570000000002</v>
      </c>
      <c r="BC223" s="32"/>
      <c r="BD223" s="32">
        <f t="shared" si="81"/>
        <v>842.85207360230788</v>
      </c>
      <c r="BE223" s="32">
        <f t="shared" si="82"/>
        <v>737.41797863288832</v>
      </c>
      <c r="BF223" s="32">
        <v>806.45699999999999</v>
      </c>
      <c r="BG223" s="32"/>
      <c r="BH223" s="32"/>
      <c r="BI223" s="32">
        <f t="shared" si="83"/>
        <v>145.57165787804868</v>
      </c>
      <c r="BJ223" s="32">
        <f t="shared" si="84"/>
        <v>157.77989814537838</v>
      </c>
      <c r="BK223" s="32">
        <v>93.328000000000003</v>
      </c>
      <c r="BL223" s="32"/>
      <c r="BM223" s="32"/>
      <c r="BN223" s="32">
        <f t="shared" si="85"/>
        <v>812.69973477021165</v>
      </c>
      <c r="BO223" s="32">
        <f t="shared" si="86"/>
        <v>836.21158052458179</v>
      </c>
      <c r="BP223" s="32">
        <v>880.05499999999995</v>
      </c>
      <c r="BQ223" s="32"/>
      <c r="BR223" s="32"/>
      <c r="BS223" s="32">
        <f t="shared" si="87"/>
        <v>62.193881247097636</v>
      </c>
      <c r="BT223" s="32">
        <f t="shared" si="88"/>
        <v>86.765788834062874</v>
      </c>
      <c r="BU223" s="32">
        <v>37.177</v>
      </c>
      <c r="BV223" s="32"/>
      <c r="BW223" s="32"/>
      <c r="BX223" s="32">
        <f t="shared" si="89"/>
        <v>530.41564159871291</v>
      </c>
      <c r="BY223" s="32">
        <f t="shared" si="90"/>
        <v>546.67355566858794</v>
      </c>
      <c r="BZ223" s="32">
        <v>582.31600000000003</v>
      </c>
      <c r="CA223" s="32"/>
      <c r="CB223" s="32"/>
      <c r="CC223" s="32">
        <f t="shared" si="91"/>
        <v>1648.81004297394</v>
      </c>
      <c r="CD223" s="32">
        <f t="shared" si="92"/>
        <v>1682.3702007120951</v>
      </c>
      <c r="CE223" s="32">
        <v>1317.393</v>
      </c>
      <c r="CF223" s="32"/>
      <c r="CG223" s="32"/>
      <c r="CH223" s="32">
        <f t="shared" si="93"/>
        <v>565.84123544056183</v>
      </c>
      <c r="CI223" s="32">
        <f t="shared" si="94"/>
        <v>567.10071535480108</v>
      </c>
      <c r="CJ223" s="32">
        <v>586.37900000000002</v>
      </c>
      <c r="CK223" s="32"/>
      <c r="CL223" s="32"/>
      <c r="CM223" s="32">
        <f t="shared" si="95"/>
        <v>2274.5906984875965</v>
      </c>
      <c r="CN223" s="32">
        <f t="shared" si="96"/>
        <v>2355.0930191735606</v>
      </c>
      <c r="CO223" s="32">
        <v>2328.558</v>
      </c>
      <c r="CP223" s="32"/>
      <c r="CQ223" s="32"/>
      <c r="CR223" s="32"/>
    </row>
    <row r="224" spans="51:96" ht="16" x14ac:dyDescent="0.5">
      <c r="AY224" s="30">
        <f t="shared" si="79"/>
        <v>2008</v>
      </c>
      <c r="AZ224" s="31" t="s">
        <v>182</v>
      </c>
      <c r="BA224" s="31">
        <f t="shared" si="80"/>
        <v>6976.5263043857694</v>
      </c>
      <c r="BB224" s="32">
        <v>6583.1270000000004</v>
      </c>
      <c r="BC224" s="32"/>
      <c r="BD224" s="32">
        <f t="shared" si="81"/>
        <v>790.34267275151592</v>
      </c>
      <c r="BE224" s="32">
        <f t="shared" si="82"/>
        <v>691.47708645578075</v>
      </c>
      <c r="BF224" s="32">
        <v>756.21500000000003</v>
      </c>
      <c r="BG224" s="32"/>
      <c r="BH224" s="32"/>
      <c r="BI224" s="32">
        <f t="shared" si="83"/>
        <v>150.19018263993044</v>
      </c>
      <c r="BJ224" s="32">
        <f t="shared" si="84"/>
        <v>162.78575146280153</v>
      </c>
      <c r="BK224" s="32">
        <v>96.289000000000001</v>
      </c>
      <c r="BL224" s="32"/>
      <c r="BM224" s="32"/>
      <c r="BN224" s="32">
        <f t="shared" si="85"/>
        <v>798.94749831885588</v>
      </c>
      <c r="BO224" s="32">
        <f t="shared" si="86"/>
        <v>822.06148438607681</v>
      </c>
      <c r="BP224" s="32">
        <v>865.16300000000001</v>
      </c>
      <c r="BQ224" s="32"/>
      <c r="BR224" s="32"/>
      <c r="BS224" s="32">
        <f t="shared" si="87"/>
        <v>66.22560123003079</v>
      </c>
      <c r="BT224" s="32">
        <f t="shared" si="88"/>
        <v>92.390383370741233</v>
      </c>
      <c r="BU224" s="32">
        <v>39.587000000000003</v>
      </c>
      <c r="BV224" s="32"/>
      <c r="BW224" s="32"/>
      <c r="BX224" s="32">
        <f t="shared" si="89"/>
        <v>529.50932344260741</v>
      </c>
      <c r="BY224" s="32">
        <f t="shared" si="90"/>
        <v>545.73945770821888</v>
      </c>
      <c r="BZ224" s="32">
        <v>581.32100000000003</v>
      </c>
      <c r="CA224" s="32"/>
      <c r="CB224" s="32"/>
      <c r="CC224" s="32">
        <f t="shared" si="91"/>
        <v>1648.7124204851671</v>
      </c>
      <c r="CD224" s="32">
        <f t="shared" si="92"/>
        <v>1682.2705911987189</v>
      </c>
      <c r="CE224" s="32">
        <v>1317.3150000000001</v>
      </c>
      <c r="CF224" s="32"/>
      <c r="CG224" s="32"/>
      <c r="CH224" s="32">
        <f t="shared" si="93"/>
        <v>567.4527441459993</v>
      </c>
      <c r="CI224" s="32">
        <f t="shared" si="94"/>
        <v>568.71581104315703</v>
      </c>
      <c r="CJ224" s="32">
        <v>588.04899999999998</v>
      </c>
      <c r="CK224" s="32"/>
      <c r="CL224" s="32"/>
      <c r="CM224" s="32">
        <f t="shared" si="95"/>
        <v>2307.4705850573505</v>
      </c>
      <c r="CN224" s="32">
        <f t="shared" si="96"/>
        <v>2389.1365907854256</v>
      </c>
      <c r="CO224" s="32">
        <v>2362.2179999999998</v>
      </c>
      <c r="CP224" s="32"/>
      <c r="CQ224" s="32"/>
      <c r="CR224" s="32"/>
    </row>
    <row r="225" spans="51:96" ht="16" x14ac:dyDescent="0.5">
      <c r="AY225" s="30">
        <f t="shared" si="79"/>
        <v>2008</v>
      </c>
      <c r="AZ225" s="31" t="s">
        <v>183</v>
      </c>
      <c r="BA225" s="31">
        <f t="shared" si="80"/>
        <v>6995.4853880530682</v>
      </c>
      <c r="BB225" s="32">
        <v>6601.0169999999998</v>
      </c>
      <c r="BC225" s="32"/>
      <c r="BD225" s="32">
        <f t="shared" si="81"/>
        <v>751.33530107136562</v>
      </c>
      <c r="BE225" s="32">
        <f t="shared" si="82"/>
        <v>657.34922692140356</v>
      </c>
      <c r="BF225" s="32">
        <v>718.89200000000005</v>
      </c>
      <c r="BG225" s="32"/>
      <c r="BH225" s="32"/>
      <c r="BI225" s="32">
        <f t="shared" si="83"/>
        <v>160.40989700664755</v>
      </c>
      <c r="BJ225" s="32">
        <f t="shared" si="84"/>
        <v>173.86253327156757</v>
      </c>
      <c r="BK225" s="32">
        <v>102.84099999999999</v>
      </c>
      <c r="BL225" s="32"/>
      <c r="BM225" s="32"/>
      <c r="BN225" s="32">
        <f t="shared" si="85"/>
        <v>806.36107300536435</v>
      </c>
      <c r="BO225" s="32">
        <f t="shared" si="86"/>
        <v>829.68953782415883</v>
      </c>
      <c r="BP225" s="32">
        <v>873.19100000000003</v>
      </c>
      <c r="BQ225" s="32"/>
      <c r="BR225" s="32"/>
      <c r="BS225" s="32">
        <f t="shared" si="87"/>
        <v>66.903130936706262</v>
      </c>
      <c r="BT225" s="32">
        <f t="shared" si="88"/>
        <v>93.335595315701696</v>
      </c>
      <c r="BU225" s="32">
        <v>39.991999999999997</v>
      </c>
      <c r="BV225" s="32"/>
      <c r="BW225" s="32"/>
      <c r="BX225" s="32">
        <f t="shared" si="89"/>
        <v>521.94179455725634</v>
      </c>
      <c r="BY225" s="32">
        <f t="shared" si="90"/>
        <v>537.9399744371176</v>
      </c>
      <c r="BZ225" s="32">
        <v>573.01300000000003</v>
      </c>
      <c r="CA225" s="32"/>
      <c r="CB225" s="32"/>
      <c r="CC225" s="32">
        <f t="shared" si="91"/>
        <v>1652.1392201551691</v>
      </c>
      <c r="CD225" s="32">
        <f t="shared" si="92"/>
        <v>1685.7671405272411</v>
      </c>
      <c r="CE225" s="32">
        <v>1320.0530000000001</v>
      </c>
      <c r="CF225" s="32"/>
      <c r="CG225" s="32"/>
      <c r="CH225" s="32">
        <f t="shared" si="93"/>
        <v>555.1946632566744</v>
      </c>
      <c r="CI225" s="32">
        <f t="shared" si="94"/>
        <v>556.43044545681778</v>
      </c>
      <c r="CJ225" s="32">
        <v>575.346</v>
      </c>
      <c r="CK225" s="32"/>
      <c r="CL225" s="32"/>
      <c r="CM225" s="32">
        <f t="shared" si="95"/>
        <v>2324.6441229593952</v>
      </c>
      <c r="CN225" s="32">
        <f t="shared" si="96"/>
        <v>2406.9179345913735</v>
      </c>
      <c r="CO225" s="32">
        <v>2379.799</v>
      </c>
      <c r="CP225" s="32"/>
      <c r="CQ225" s="32"/>
      <c r="CR225" s="32"/>
    </row>
    <row r="226" spans="51:96" ht="16" x14ac:dyDescent="0.5">
      <c r="AY226" s="30">
        <f t="shared" si="79"/>
        <v>2008</v>
      </c>
      <c r="AZ226" s="34" t="s">
        <v>184</v>
      </c>
      <c r="BA226" s="31">
        <f t="shared" si="80"/>
        <v>7001.3394952737599</v>
      </c>
      <c r="BB226" s="32">
        <v>6606.5410000000002</v>
      </c>
      <c r="BC226" s="32"/>
      <c r="BD226" s="32">
        <f t="shared" si="81"/>
        <v>728.87964670489691</v>
      </c>
      <c r="BE226" s="32">
        <f t="shared" si="82"/>
        <v>637.70259642665144</v>
      </c>
      <c r="BF226" s="32">
        <v>697.40599999999995</v>
      </c>
      <c r="BG226" s="32"/>
      <c r="BH226" s="32"/>
      <c r="BI226" s="32">
        <f t="shared" si="83"/>
        <v>162.4875312460351</v>
      </c>
      <c r="BJ226" s="32">
        <f t="shared" si="84"/>
        <v>176.1144064964266</v>
      </c>
      <c r="BK226" s="32">
        <v>104.173</v>
      </c>
      <c r="BL226" s="32"/>
      <c r="BM226" s="32"/>
      <c r="BN226" s="32">
        <f t="shared" si="85"/>
        <v>798.56426046448348</v>
      </c>
      <c r="BO226" s="32">
        <f t="shared" si="86"/>
        <v>821.66715925194569</v>
      </c>
      <c r="BP226" s="32">
        <v>864.74800000000005</v>
      </c>
      <c r="BQ226" s="32"/>
      <c r="BR226" s="32"/>
      <c r="BS226" s="32">
        <f t="shared" si="87"/>
        <v>72.81018623120292</v>
      </c>
      <c r="BT226" s="32">
        <f t="shared" si="88"/>
        <v>101.57644316176449</v>
      </c>
      <c r="BU226" s="32">
        <v>43.523000000000003</v>
      </c>
      <c r="BV226" s="32"/>
      <c r="BW226" s="32"/>
      <c r="BX226" s="32">
        <f t="shared" si="89"/>
        <v>531.97323360568805</v>
      </c>
      <c r="BY226" s="32">
        <f t="shared" si="90"/>
        <v>548.27888985173468</v>
      </c>
      <c r="BZ226" s="32">
        <v>584.02599999999995</v>
      </c>
      <c r="CA226" s="32"/>
      <c r="CB226" s="32"/>
      <c r="CC226" s="32">
        <f t="shared" si="91"/>
        <v>1654.2105691156701</v>
      </c>
      <c r="CD226" s="32">
        <f t="shared" si="92"/>
        <v>1687.8806500738824</v>
      </c>
      <c r="CE226" s="32">
        <v>1321.7080000000001</v>
      </c>
      <c r="CF226" s="32"/>
      <c r="CG226" s="32"/>
      <c r="CH226" s="32">
        <f t="shared" si="93"/>
        <v>542.02468073463183</v>
      </c>
      <c r="CI226" s="32">
        <f t="shared" si="94"/>
        <v>543.23114847796569</v>
      </c>
      <c r="CJ226" s="32">
        <v>561.69799999999998</v>
      </c>
      <c r="CK226" s="32"/>
      <c r="CL226" s="32"/>
      <c r="CM226" s="32">
        <f t="shared" si="95"/>
        <v>2367.5618501230524</v>
      </c>
      <c r="CN226" s="32">
        <f t="shared" si="96"/>
        <v>2451.3546060809431</v>
      </c>
      <c r="CO226" s="32">
        <v>2423.7349999999997</v>
      </c>
      <c r="CP226" s="32"/>
      <c r="CQ226" s="32"/>
      <c r="CR226" s="32"/>
    </row>
    <row r="227" spans="51:96" ht="16" x14ac:dyDescent="0.5">
      <c r="AY227" s="30">
        <f t="shared" si="79"/>
        <v>2008</v>
      </c>
      <c r="AZ227" s="31" t="s">
        <v>185</v>
      </c>
      <c r="BA227" s="31">
        <f t="shared" si="80"/>
        <v>6998.9974284819928</v>
      </c>
      <c r="BB227" s="32">
        <v>6604.3310000000001</v>
      </c>
      <c r="BC227" s="32"/>
      <c r="BD227" s="32">
        <f t="shared" si="81"/>
        <v>739.46053867204432</v>
      </c>
      <c r="BE227" s="32">
        <f t="shared" si="82"/>
        <v>646.95990291128658</v>
      </c>
      <c r="BF227" s="32">
        <v>707.53</v>
      </c>
      <c r="BG227" s="32"/>
      <c r="BH227" s="32"/>
      <c r="BI227" s="32">
        <f t="shared" si="83"/>
        <v>162.06482938501858</v>
      </c>
      <c r="BJ227" s="32">
        <f t="shared" si="84"/>
        <v>175.65625511208967</v>
      </c>
      <c r="BK227" s="32">
        <v>103.902</v>
      </c>
      <c r="BL227" s="32"/>
      <c r="BM227" s="32"/>
      <c r="BN227" s="32">
        <f t="shared" si="85"/>
        <v>799.65764268033138</v>
      </c>
      <c r="BO227" s="32">
        <f t="shared" si="86"/>
        <v>822.79217361052679</v>
      </c>
      <c r="BP227" s="32">
        <v>865.93200000000002</v>
      </c>
      <c r="BQ227" s="32"/>
      <c r="BR227" s="32"/>
      <c r="BS227" s="32">
        <f t="shared" si="87"/>
        <v>65.435986362004044</v>
      </c>
      <c r="BT227" s="32">
        <f t="shared" si="88"/>
        <v>91.2888030299478</v>
      </c>
      <c r="BU227" s="32">
        <v>39.115000000000002</v>
      </c>
      <c r="BV227" s="32"/>
      <c r="BW227" s="32"/>
      <c r="BX227" s="32">
        <f t="shared" si="89"/>
        <v>535.94099429714083</v>
      </c>
      <c r="BY227" s="32">
        <f t="shared" si="90"/>
        <v>552.36826745511894</v>
      </c>
      <c r="BZ227" s="32">
        <v>588.38199999999995</v>
      </c>
      <c r="CA227" s="32"/>
      <c r="CB227" s="32"/>
      <c r="CC227" s="32">
        <f t="shared" si="91"/>
        <v>1649.9477204392545</v>
      </c>
      <c r="CD227" s="32">
        <f t="shared" si="92"/>
        <v>1683.5310346564436</v>
      </c>
      <c r="CE227" s="32">
        <v>1318.3019999999999</v>
      </c>
      <c r="CF227" s="32"/>
      <c r="CG227" s="32"/>
      <c r="CH227" s="32">
        <f t="shared" si="93"/>
        <v>536.72407156159704</v>
      </c>
      <c r="CI227" s="32">
        <f t="shared" si="94"/>
        <v>537.91874092339106</v>
      </c>
      <c r="CJ227" s="32">
        <v>556.20500000000004</v>
      </c>
      <c r="CK227" s="32"/>
      <c r="CL227" s="32"/>
      <c r="CM227" s="32">
        <f t="shared" si="95"/>
        <v>2370.9201700881981</v>
      </c>
      <c r="CN227" s="32">
        <f t="shared" si="96"/>
        <v>2454.8317837161658</v>
      </c>
      <c r="CO227" s="32">
        <v>2427.1729999999998</v>
      </c>
      <c r="CP227" s="32"/>
      <c r="CQ227" s="32"/>
      <c r="CR227" s="32"/>
    </row>
    <row r="228" spans="51:96" ht="16" x14ac:dyDescent="0.5">
      <c r="AY228" s="30">
        <f t="shared" si="79"/>
        <v>2008</v>
      </c>
      <c r="AZ228" s="31" t="s">
        <v>186</v>
      </c>
      <c r="BA228" s="31">
        <f t="shared" si="80"/>
        <v>7032.4879238455469</v>
      </c>
      <c r="BB228" s="32">
        <v>6635.933</v>
      </c>
      <c r="BC228" s="32"/>
      <c r="BD228" s="32">
        <f t="shared" si="81"/>
        <v>738.85958915790877</v>
      </c>
      <c r="BE228" s="32">
        <f t="shared" si="82"/>
        <v>646.43412740470171</v>
      </c>
      <c r="BF228" s="32">
        <v>706.95500000000004</v>
      </c>
      <c r="BG228" s="32"/>
      <c r="BH228" s="32"/>
      <c r="BI228" s="32">
        <f t="shared" si="83"/>
        <v>160.19932596887182</v>
      </c>
      <c r="BJ228" s="32">
        <f t="shared" si="84"/>
        <v>173.63430287715622</v>
      </c>
      <c r="BK228" s="32">
        <v>102.706</v>
      </c>
      <c r="BL228" s="32"/>
      <c r="BM228" s="32"/>
      <c r="BN228" s="32">
        <f t="shared" si="85"/>
        <v>788.40430173242487</v>
      </c>
      <c r="BO228" s="32">
        <f t="shared" si="86"/>
        <v>811.21326738276537</v>
      </c>
      <c r="BP228" s="32">
        <v>853.74599999999998</v>
      </c>
      <c r="BQ228" s="32"/>
      <c r="BR228" s="32"/>
      <c r="BS228" s="32">
        <f t="shared" si="87"/>
        <v>67.632520941917392</v>
      </c>
      <c r="BT228" s="32">
        <f t="shared" si="88"/>
        <v>94.353156816943098</v>
      </c>
      <c r="BU228" s="32">
        <v>40.427999999999997</v>
      </c>
      <c r="BV228" s="32"/>
      <c r="BW228" s="32"/>
      <c r="BX228" s="32">
        <f t="shared" si="89"/>
        <v>547.17023070766197</v>
      </c>
      <c r="BY228" s="32">
        <f t="shared" si="90"/>
        <v>563.94169424449512</v>
      </c>
      <c r="BZ228" s="32">
        <v>600.71</v>
      </c>
      <c r="CA228" s="32"/>
      <c r="CB228" s="32"/>
      <c r="CC228" s="32">
        <f t="shared" si="91"/>
        <v>1637.6860855353075</v>
      </c>
      <c r="CD228" s="32">
        <f t="shared" si="92"/>
        <v>1671.0198243673531</v>
      </c>
      <c r="CE228" s="32">
        <v>1308.5050000000001</v>
      </c>
      <c r="CF228" s="32"/>
      <c r="CG228" s="32"/>
      <c r="CH228" s="32">
        <f t="shared" si="93"/>
        <v>532.97128272600025</v>
      </c>
      <c r="CI228" s="32">
        <f t="shared" si="94"/>
        <v>534.15759892817164</v>
      </c>
      <c r="CJ228" s="32">
        <v>552.31600000000003</v>
      </c>
      <c r="CK228" s="32"/>
      <c r="CL228" s="32"/>
      <c r="CM228" s="32">
        <f t="shared" si="95"/>
        <v>2382.4388754485831</v>
      </c>
      <c r="CN228" s="32">
        <f t="shared" si="96"/>
        <v>2466.7581591305188</v>
      </c>
      <c r="CO228" s="32">
        <v>2438.9650000000001</v>
      </c>
      <c r="CP228" s="32"/>
      <c r="CQ228" s="32"/>
      <c r="CR228" s="32"/>
    </row>
    <row r="229" spans="51:96" ht="16" x14ac:dyDescent="0.5">
      <c r="AY229" s="30">
        <f t="shared" si="79"/>
        <v>2008</v>
      </c>
      <c r="AZ229" s="31" t="s">
        <v>187</v>
      </c>
      <c r="BA229" s="31">
        <f t="shared" si="80"/>
        <v>7090.6050925607369</v>
      </c>
      <c r="BB229" s="32">
        <v>6690.7730000000001</v>
      </c>
      <c r="BC229" s="32"/>
      <c r="BD229" s="32">
        <f t="shared" si="81"/>
        <v>750.19924520725169</v>
      </c>
      <c r="BE229" s="32">
        <f t="shared" si="82"/>
        <v>656.35528261591173</v>
      </c>
      <c r="BF229" s="32">
        <v>717.80499999999995</v>
      </c>
      <c r="BG229" s="32"/>
      <c r="BH229" s="32"/>
      <c r="BI229" s="32">
        <f t="shared" si="83"/>
        <v>166.44158739982447</v>
      </c>
      <c r="BJ229" s="32">
        <f t="shared" si="84"/>
        <v>180.40006612481824</v>
      </c>
      <c r="BK229" s="32">
        <v>106.708</v>
      </c>
      <c r="BL229" s="32"/>
      <c r="BM229" s="32"/>
      <c r="BN229" s="32">
        <f t="shared" si="85"/>
        <v>790.32972565137982</v>
      </c>
      <c r="BO229" s="32">
        <f t="shared" si="86"/>
        <v>813.19439486388171</v>
      </c>
      <c r="BP229" s="32">
        <v>855.83100000000002</v>
      </c>
      <c r="BQ229" s="32"/>
      <c r="BR229" s="32"/>
      <c r="BS229" s="32">
        <f t="shared" si="87"/>
        <v>62.48664099689568</v>
      </c>
      <c r="BT229" s="32">
        <f t="shared" si="88"/>
        <v>87.174213748551949</v>
      </c>
      <c r="BU229" s="32">
        <v>37.351999999999997</v>
      </c>
      <c r="BV229" s="32"/>
      <c r="BW229" s="32"/>
      <c r="BX229" s="32">
        <f t="shared" si="89"/>
        <v>543.90930709071949</v>
      </c>
      <c r="BY229" s="32">
        <f t="shared" si="90"/>
        <v>560.58081917100662</v>
      </c>
      <c r="BZ229" s="32">
        <v>597.13</v>
      </c>
      <c r="CA229" s="32"/>
      <c r="CB229" s="32"/>
      <c r="CC229" s="32">
        <f t="shared" si="91"/>
        <v>1656.6235967868765</v>
      </c>
      <c r="CD229" s="32">
        <f t="shared" si="92"/>
        <v>1690.3427929173411</v>
      </c>
      <c r="CE229" s="32">
        <v>1323.636</v>
      </c>
      <c r="CF229" s="32"/>
      <c r="CG229" s="32"/>
      <c r="CH229" s="32">
        <f t="shared" si="93"/>
        <v>532.88057505036488</v>
      </c>
      <c r="CI229" s="32">
        <f t="shared" si="94"/>
        <v>534.06668935050357</v>
      </c>
      <c r="CJ229" s="32">
        <v>552.22199999999998</v>
      </c>
      <c r="CK229" s="32"/>
      <c r="CL229" s="32"/>
      <c r="CM229" s="32">
        <f t="shared" si="95"/>
        <v>2388.5772357339165</v>
      </c>
      <c r="CN229" s="32">
        <f t="shared" si="96"/>
        <v>2473.1137682811113</v>
      </c>
      <c r="CO229" s="32">
        <v>2445.2489999999998</v>
      </c>
      <c r="CP229" s="32"/>
      <c r="CQ229" s="32"/>
      <c r="CR229" s="32"/>
    </row>
    <row r="230" spans="51:96" ht="16" x14ac:dyDescent="0.5">
      <c r="AY230" s="30">
        <f t="shared" si="79"/>
        <v>2008</v>
      </c>
      <c r="AZ230" s="31" t="s">
        <v>188</v>
      </c>
      <c r="BA230" s="31">
        <f t="shared" si="80"/>
        <v>7143.2062170898835</v>
      </c>
      <c r="BB230" s="32">
        <v>6740.4080000000004</v>
      </c>
      <c r="BC230" s="32"/>
      <c r="BD230" s="32">
        <f t="shared" si="81"/>
        <v>781.11313334398142</v>
      </c>
      <c r="BE230" s="32">
        <f t="shared" si="82"/>
        <v>683.40208906682267</v>
      </c>
      <c r="BF230" s="32">
        <v>747.38400000000001</v>
      </c>
      <c r="BG230" s="32"/>
      <c r="BH230" s="32"/>
      <c r="BI230" s="32">
        <f t="shared" si="83"/>
        <v>162.41734090010985</v>
      </c>
      <c r="BJ230" s="32">
        <f t="shared" si="84"/>
        <v>176.03832969828949</v>
      </c>
      <c r="BK230" s="32">
        <v>104.128</v>
      </c>
      <c r="BL230" s="32"/>
      <c r="BM230" s="32"/>
      <c r="BN230" s="32">
        <f t="shared" si="85"/>
        <v>793.48243416903551</v>
      </c>
      <c r="BO230" s="32">
        <f t="shared" si="86"/>
        <v>816.43831295526331</v>
      </c>
      <c r="BP230" s="32">
        <v>859.245</v>
      </c>
      <c r="BQ230" s="32"/>
      <c r="BR230" s="32"/>
      <c r="BS230" s="32">
        <f t="shared" si="87"/>
        <v>65.4711175319798</v>
      </c>
      <c r="BT230" s="32">
        <f t="shared" si="88"/>
        <v>91.33781401968649</v>
      </c>
      <c r="BU230" s="32">
        <v>39.136000000000003</v>
      </c>
      <c r="BV230" s="32"/>
      <c r="BW230" s="32"/>
      <c r="BX230" s="32">
        <f t="shared" si="89"/>
        <v>542.3553585738191</v>
      </c>
      <c r="BY230" s="32">
        <f t="shared" si="90"/>
        <v>558.97924015553974</v>
      </c>
      <c r="BZ230" s="32">
        <v>595.42399999999998</v>
      </c>
      <c r="CA230" s="32"/>
      <c r="CB230" s="32"/>
      <c r="CC230" s="32">
        <f t="shared" si="91"/>
        <v>1647.7962709751448</v>
      </c>
      <c r="CD230" s="32">
        <f t="shared" si="92"/>
        <v>1681.335794227032</v>
      </c>
      <c r="CE230" s="32">
        <v>1316.5830000000001</v>
      </c>
      <c r="CF230" s="32"/>
      <c r="CG230" s="32"/>
      <c r="CH230" s="32">
        <f t="shared" si="93"/>
        <v>531.40705780892597</v>
      </c>
      <c r="CI230" s="32">
        <f t="shared" si="94"/>
        <v>532.58989227498284</v>
      </c>
      <c r="CJ230" s="32">
        <v>550.69500000000005</v>
      </c>
      <c r="CK230" s="32"/>
      <c r="CL230" s="32"/>
      <c r="CM230" s="32">
        <f t="shared" si="95"/>
        <v>2420.743064160994</v>
      </c>
      <c r="CN230" s="32">
        <f t="shared" si="96"/>
        <v>2506.4180098024162</v>
      </c>
      <c r="CO230" s="32">
        <v>2478.1779999999999</v>
      </c>
      <c r="CP230" s="32"/>
      <c r="CQ230" s="32"/>
      <c r="CR230" s="32"/>
    </row>
    <row r="231" spans="51:96" ht="16" x14ac:dyDescent="0.5">
      <c r="AY231" s="30">
        <f t="shared" si="79"/>
        <v>2008</v>
      </c>
      <c r="AZ231" s="31" t="s">
        <v>189</v>
      </c>
      <c r="BA231" s="31">
        <f t="shared" si="80"/>
        <v>7085.8202818979162</v>
      </c>
      <c r="BB231" s="32">
        <v>6686.2579999999998</v>
      </c>
      <c r="BC231" s="32"/>
      <c r="BD231" s="32">
        <f t="shared" si="81"/>
        <v>825.35973965780522</v>
      </c>
      <c r="BE231" s="32">
        <f t="shared" si="82"/>
        <v>722.11379662643458</v>
      </c>
      <c r="BF231" s="32">
        <v>789.72</v>
      </c>
      <c r="BG231" s="32"/>
      <c r="BH231" s="32"/>
      <c r="BI231" s="32">
        <f t="shared" si="83"/>
        <v>155.30315939421902</v>
      </c>
      <c r="BJ231" s="32">
        <f t="shared" si="84"/>
        <v>168.32752355821285</v>
      </c>
      <c r="BK231" s="32">
        <v>99.566999999999993</v>
      </c>
      <c r="BL231" s="32"/>
      <c r="BM231" s="32"/>
      <c r="BN231" s="32">
        <f t="shared" si="85"/>
        <v>799.13126779601271</v>
      </c>
      <c r="BO231" s="32">
        <f t="shared" si="86"/>
        <v>822.25057041425032</v>
      </c>
      <c r="BP231" s="32">
        <v>865.36199999999997</v>
      </c>
      <c r="BQ231" s="32"/>
      <c r="BR231" s="32"/>
      <c r="BS231" s="32">
        <f t="shared" si="87"/>
        <v>63.952112658741925</v>
      </c>
      <c r="BT231" s="32">
        <f t="shared" si="88"/>
        <v>89.218672177651655</v>
      </c>
      <c r="BU231" s="32">
        <v>38.228000000000002</v>
      </c>
      <c r="BV231" s="32"/>
      <c r="BW231" s="32"/>
      <c r="BX231" s="32">
        <f t="shared" si="89"/>
        <v>531.55605399212402</v>
      </c>
      <c r="BY231" s="32">
        <f t="shared" si="90"/>
        <v>547.84892315238881</v>
      </c>
      <c r="BZ231" s="32">
        <v>583.56799999999998</v>
      </c>
      <c r="CA231" s="32"/>
      <c r="CB231" s="32"/>
      <c r="CC231" s="32">
        <f t="shared" si="91"/>
        <v>1665.4584320208219</v>
      </c>
      <c r="CD231" s="32">
        <f t="shared" si="92"/>
        <v>1699.3574538779101</v>
      </c>
      <c r="CE231" s="32">
        <v>1330.6949999999999</v>
      </c>
      <c r="CF231" s="32"/>
      <c r="CG231" s="32"/>
      <c r="CH231" s="32">
        <f t="shared" si="93"/>
        <v>541.81817602627041</v>
      </c>
      <c r="CI231" s="32">
        <f t="shared" si="94"/>
        <v>543.02418412029613</v>
      </c>
      <c r="CJ231" s="32">
        <v>561.48400000000004</v>
      </c>
      <c r="CK231" s="32"/>
      <c r="CL231" s="32"/>
      <c r="CM231" s="32">
        <f t="shared" si="95"/>
        <v>2414.4972532659554</v>
      </c>
      <c r="CN231" s="32">
        <f t="shared" si="96"/>
        <v>2499.951147149824</v>
      </c>
      <c r="CO231" s="32">
        <v>2471.7840000000001</v>
      </c>
      <c r="CP231" s="32"/>
      <c r="CQ231" s="32"/>
      <c r="CR231" s="32"/>
    </row>
    <row r="232" spans="51:96" ht="16" x14ac:dyDescent="0.5">
      <c r="AY232" s="30">
        <f t="shared" si="79"/>
        <v>2009</v>
      </c>
      <c r="AZ232" s="31" t="s">
        <v>178</v>
      </c>
      <c r="BA232" s="31">
        <f t="shared" si="80"/>
        <v>7047.1083552750661</v>
      </c>
      <c r="BB232" s="32">
        <v>6649.7290000000003</v>
      </c>
      <c r="BC232" s="32"/>
      <c r="BD232" s="32">
        <f t="shared" si="81"/>
        <v>852.41814473775833</v>
      </c>
      <c r="BE232" s="32">
        <f t="shared" si="82"/>
        <v>745.78741030553397</v>
      </c>
      <c r="BF232" s="32">
        <v>815.61</v>
      </c>
      <c r="BG232" s="32"/>
      <c r="BH232" s="32"/>
      <c r="BI232" s="32">
        <f t="shared" si="83"/>
        <v>144.34566650255422</v>
      </c>
      <c r="BJ232" s="32">
        <f t="shared" si="84"/>
        <v>156.45109007124987</v>
      </c>
      <c r="BK232" s="32">
        <v>92.542000000000002</v>
      </c>
      <c r="BL232" s="32"/>
      <c r="BM232" s="32"/>
      <c r="BN232" s="32">
        <f t="shared" si="85"/>
        <v>789.3222256534998</v>
      </c>
      <c r="BO232" s="32">
        <f t="shared" si="86"/>
        <v>812.15774734258787</v>
      </c>
      <c r="BP232" s="32">
        <v>854.74</v>
      </c>
      <c r="BQ232" s="32"/>
      <c r="BR232" s="32"/>
      <c r="BS232" s="32">
        <f t="shared" si="87"/>
        <v>64.97426241375112</v>
      </c>
      <c r="BT232" s="32">
        <f t="shared" si="88"/>
        <v>90.644658593382132</v>
      </c>
      <c r="BU232" s="32">
        <v>38.838999999999999</v>
      </c>
      <c r="BV232" s="32"/>
      <c r="BW232" s="32"/>
      <c r="BX232" s="32">
        <f t="shared" si="89"/>
        <v>529.96749231951298</v>
      </c>
      <c r="BY232" s="32">
        <f t="shared" si="90"/>
        <v>546.21167004396318</v>
      </c>
      <c r="BZ232" s="32">
        <v>581.82399999999996</v>
      </c>
      <c r="CA232" s="32"/>
      <c r="CB232" s="32"/>
      <c r="CC232" s="32">
        <f t="shared" si="91"/>
        <v>1638.5959771934852</v>
      </c>
      <c r="CD232" s="32">
        <f t="shared" si="92"/>
        <v>1671.948236113823</v>
      </c>
      <c r="CE232" s="32">
        <v>1309.232</v>
      </c>
      <c r="CF232" s="32"/>
      <c r="CG232" s="32"/>
      <c r="CH232" s="32">
        <f t="shared" si="93"/>
        <v>554.31653575850191</v>
      </c>
      <c r="CI232" s="32">
        <f t="shared" si="94"/>
        <v>555.55036337513877</v>
      </c>
      <c r="CJ232" s="32">
        <v>574.43600000000004</v>
      </c>
      <c r="CK232" s="32"/>
      <c r="CL232" s="32"/>
      <c r="CM232" s="32">
        <f t="shared" si="95"/>
        <v>2362.9707786174718</v>
      </c>
      <c r="CN232" s="32">
        <f t="shared" si="96"/>
        <v>2446.6010473591436</v>
      </c>
      <c r="CO232" s="32">
        <v>2419.0349999999999</v>
      </c>
      <c r="CP232" s="32"/>
      <c r="CQ232" s="32"/>
      <c r="CR232" s="32"/>
    </row>
    <row r="233" spans="51:96" ht="16" x14ac:dyDescent="0.5">
      <c r="AY233" s="30">
        <f t="shared" si="79"/>
        <v>2009</v>
      </c>
      <c r="AZ233" s="31" t="s">
        <v>179</v>
      </c>
      <c r="BA233" s="31">
        <f t="shared" si="80"/>
        <v>7002.3589831713534</v>
      </c>
      <c r="BB233" s="32">
        <v>6607.5029999999997</v>
      </c>
      <c r="BC233" s="32"/>
      <c r="BD233" s="32">
        <f t="shared" si="81"/>
        <v>842.54062498454709</v>
      </c>
      <c r="BE233" s="32">
        <f t="shared" si="82"/>
        <v>737.14548976164951</v>
      </c>
      <c r="BF233" s="32">
        <v>806.15899999999999</v>
      </c>
      <c r="BG233" s="32"/>
      <c r="BH233" s="32"/>
      <c r="BI233" s="32">
        <f t="shared" si="83"/>
        <v>145.66368522048401</v>
      </c>
      <c r="BJ233" s="32">
        <f t="shared" si="84"/>
        <v>157.87964328071376</v>
      </c>
      <c r="BK233" s="32">
        <v>93.387</v>
      </c>
      <c r="BL233" s="32"/>
      <c r="BM233" s="32"/>
      <c r="BN233" s="32">
        <f t="shared" si="85"/>
        <v>795.98040620777567</v>
      </c>
      <c r="BO233" s="32">
        <f t="shared" si="86"/>
        <v>819.00855268496093</v>
      </c>
      <c r="BP233" s="32">
        <v>861.95</v>
      </c>
      <c r="BQ233" s="32"/>
      <c r="BR233" s="32"/>
      <c r="BS233" s="32">
        <f t="shared" si="87"/>
        <v>60.827111443754745</v>
      </c>
      <c r="BT233" s="32">
        <f t="shared" si="88"/>
        <v>84.859027947562367</v>
      </c>
      <c r="BU233" s="32">
        <v>36.36</v>
      </c>
      <c r="BV233" s="32"/>
      <c r="BW233" s="32"/>
      <c r="BX233" s="32">
        <f t="shared" si="89"/>
        <v>515.38988853025467</v>
      </c>
      <c r="BY233" s="32">
        <f t="shared" si="90"/>
        <v>531.18724415678162</v>
      </c>
      <c r="BZ233" s="32">
        <v>565.82000000000005</v>
      </c>
      <c r="CA233" s="32"/>
      <c r="CB233" s="32"/>
      <c r="CC233" s="32">
        <f t="shared" si="91"/>
        <v>1647.9126670194505</v>
      </c>
      <c r="CD233" s="32">
        <f t="shared" si="92"/>
        <v>1681.4545594160579</v>
      </c>
      <c r="CE233" s="32">
        <v>1316.6759999999999</v>
      </c>
      <c r="CF233" s="32"/>
      <c r="CG233" s="32"/>
      <c r="CH233" s="32">
        <f t="shared" si="93"/>
        <v>565.89816898165213</v>
      </c>
      <c r="CI233" s="32">
        <f t="shared" si="94"/>
        <v>567.1577756216351</v>
      </c>
      <c r="CJ233" s="32">
        <v>586.43799999999999</v>
      </c>
      <c r="CK233" s="32"/>
      <c r="CL233" s="32"/>
      <c r="CM233" s="32">
        <f t="shared" si="95"/>
        <v>2327.7113494546129</v>
      </c>
      <c r="CN233" s="32">
        <f t="shared" si="96"/>
        <v>2410.0937163757244</v>
      </c>
      <c r="CO233" s="32">
        <v>2382.9389999999999</v>
      </c>
      <c r="CP233" s="32"/>
      <c r="CQ233" s="32"/>
      <c r="CR233" s="32"/>
    </row>
    <row r="234" spans="51:96" ht="16" x14ac:dyDescent="0.5">
      <c r="AY234" s="30">
        <f t="shared" si="79"/>
        <v>2009</v>
      </c>
      <c r="AZ234" s="31" t="s">
        <v>191</v>
      </c>
      <c r="BA234" s="31">
        <f t="shared" si="80"/>
        <v>6994.3143546571855</v>
      </c>
      <c r="BB234" s="32">
        <v>6599.9120000000003</v>
      </c>
      <c r="BC234" s="32"/>
      <c r="BD234" s="32">
        <f t="shared" si="81"/>
        <v>824.4818308023722</v>
      </c>
      <c r="BE234" s="32">
        <f t="shared" si="82"/>
        <v>721.34570719072792</v>
      </c>
      <c r="BF234" s="32">
        <v>788.88</v>
      </c>
      <c r="BG234" s="32"/>
      <c r="BH234" s="32"/>
      <c r="BI234" s="32">
        <f t="shared" si="83"/>
        <v>149.80179605914404</v>
      </c>
      <c r="BJ234" s="32">
        <f t="shared" si="84"/>
        <v>162.36479317977609</v>
      </c>
      <c r="BK234" s="32">
        <v>96.04</v>
      </c>
      <c r="BL234" s="32"/>
      <c r="BM234" s="32"/>
      <c r="BN234" s="32">
        <f t="shared" si="85"/>
        <v>785.96081411153534</v>
      </c>
      <c r="BO234" s="32">
        <f t="shared" si="86"/>
        <v>808.69908833478769</v>
      </c>
      <c r="BP234" s="32">
        <v>851.1</v>
      </c>
      <c r="BQ234" s="32"/>
      <c r="BR234" s="32"/>
      <c r="BS234" s="32">
        <f t="shared" si="87"/>
        <v>60.166310865639147</v>
      </c>
      <c r="BT234" s="32">
        <f t="shared" si="88"/>
        <v>83.937154569144141</v>
      </c>
      <c r="BU234" s="32">
        <v>35.965000000000003</v>
      </c>
      <c r="BV234" s="32"/>
      <c r="BW234" s="32"/>
      <c r="BX234" s="32">
        <f t="shared" si="89"/>
        <v>516.00928184296993</v>
      </c>
      <c r="BY234" s="32">
        <f t="shared" si="90"/>
        <v>531.82562266236039</v>
      </c>
      <c r="BZ234" s="32">
        <v>566.5</v>
      </c>
      <c r="CA234" s="32"/>
      <c r="CB234" s="32"/>
      <c r="CC234" s="32">
        <f t="shared" si="91"/>
        <v>1631.6247302388067</v>
      </c>
      <c r="CD234" s="32">
        <f t="shared" si="92"/>
        <v>1664.8350952227099</v>
      </c>
      <c r="CE234" s="32">
        <v>1303.662</v>
      </c>
      <c r="CF234" s="32"/>
      <c r="CG234" s="32"/>
      <c r="CH234" s="32">
        <f t="shared" si="93"/>
        <v>568.89441720343859</v>
      </c>
      <c r="CI234" s="32">
        <f t="shared" si="94"/>
        <v>570.16069305417727</v>
      </c>
      <c r="CJ234" s="32">
        <v>589.54300000000001</v>
      </c>
      <c r="CK234" s="32"/>
      <c r="CL234" s="32"/>
      <c r="CM234" s="32">
        <f t="shared" si="95"/>
        <v>2320.3705191643076</v>
      </c>
      <c r="CN234" s="32">
        <f t="shared" si="96"/>
        <v>2402.4930793982094</v>
      </c>
      <c r="CO234" s="32">
        <v>2375.424</v>
      </c>
      <c r="CP234" s="32"/>
      <c r="CQ234" s="32"/>
      <c r="CR234" s="32"/>
    </row>
    <row r="235" spans="51:96" ht="16" x14ac:dyDescent="0.5">
      <c r="AY235" s="30">
        <f t="shared" si="79"/>
        <v>2009</v>
      </c>
      <c r="AZ235" s="31" t="s">
        <v>181</v>
      </c>
      <c r="BA235" s="31">
        <f t="shared" si="80"/>
        <v>6940.8590645922168</v>
      </c>
      <c r="BB235" s="32">
        <v>6549.4709999999995</v>
      </c>
      <c r="BC235" s="32"/>
      <c r="BD235" s="32">
        <f t="shared" si="81"/>
        <v>797.2677014135387</v>
      </c>
      <c r="BE235" s="32">
        <f t="shared" si="82"/>
        <v>697.53584907600907</v>
      </c>
      <c r="BF235" s="32">
        <v>762.84100000000001</v>
      </c>
      <c r="BG235" s="32"/>
      <c r="BH235" s="32"/>
      <c r="BI235" s="32">
        <f t="shared" si="83"/>
        <v>154.55290258555129</v>
      </c>
      <c r="BJ235" s="32">
        <f t="shared" si="84"/>
        <v>167.51434711590267</v>
      </c>
      <c r="BK235" s="32">
        <v>99.085999999999999</v>
      </c>
      <c r="BL235" s="32"/>
      <c r="BM235" s="32"/>
      <c r="BN235" s="32">
        <f t="shared" si="85"/>
        <v>806.8329634718325</v>
      </c>
      <c r="BO235" s="32">
        <f t="shared" si="86"/>
        <v>830.17508033871536</v>
      </c>
      <c r="BP235" s="32">
        <v>873.702</v>
      </c>
      <c r="BQ235" s="32"/>
      <c r="BR235" s="32"/>
      <c r="BS235" s="32">
        <f t="shared" si="87"/>
        <v>58.085207272789006</v>
      </c>
      <c r="BT235" s="32">
        <f t="shared" si="88"/>
        <v>81.033836891290221</v>
      </c>
      <c r="BU235" s="32">
        <v>34.720999999999997</v>
      </c>
      <c r="BV235" s="32"/>
      <c r="BW235" s="32"/>
      <c r="BX235" s="32">
        <f t="shared" si="89"/>
        <v>504.25993722427188</v>
      </c>
      <c r="BY235" s="32">
        <f t="shared" si="90"/>
        <v>519.71614568668201</v>
      </c>
      <c r="BZ235" s="32">
        <v>553.601</v>
      </c>
      <c r="CA235" s="32"/>
      <c r="CB235" s="32"/>
      <c r="CC235" s="32">
        <f t="shared" si="91"/>
        <v>1630.7461278398509</v>
      </c>
      <c r="CD235" s="32">
        <f t="shared" si="92"/>
        <v>1663.9386096023218</v>
      </c>
      <c r="CE235" s="32">
        <v>1302.96</v>
      </c>
      <c r="CF235" s="32"/>
      <c r="CG235" s="32"/>
      <c r="CH235" s="32">
        <f t="shared" si="93"/>
        <v>557.70552891628415</v>
      </c>
      <c r="CI235" s="32">
        <f t="shared" si="94"/>
        <v>558.94689993651969</v>
      </c>
      <c r="CJ235" s="32">
        <v>577.94799999999998</v>
      </c>
      <c r="CK235" s="32"/>
      <c r="CL235" s="32"/>
      <c r="CM235" s="32">
        <f t="shared" si="95"/>
        <v>2339.5445920543161</v>
      </c>
      <c r="CN235" s="32">
        <f t="shared" si="96"/>
        <v>2422.3457611322942</v>
      </c>
      <c r="CO235" s="32">
        <v>2395.0529999999999</v>
      </c>
      <c r="CP235" s="32"/>
      <c r="CQ235" s="32"/>
      <c r="CR235" s="32"/>
    </row>
    <row r="236" spans="51:96" ht="16" x14ac:dyDescent="0.5">
      <c r="AY236" s="30">
        <f t="shared" si="79"/>
        <v>2009</v>
      </c>
      <c r="AZ236" s="31" t="s">
        <v>182</v>
      </c>
      <c r="BA236" s="31">
        <f t="shared" si="80"/>
        <v>6903.5566170793436</v>
      </c>
      <c r="BB236" s="32">
        <v>6514.2719999999999</v>
      </c>
      <c r="BC236" s="32"/>
      <c r="BD236" s="32">
        <f t="shared" si="81"/>
        <v>767.72188790985876</v>
      </c>
      <c r="BE236" s="32">
        <f t="shared" si="82"/>
        <v>671.68598199574103</v>
      </c>
      <c r="BF236" s="32">
        <v>734.57100000000003</v>
      </c>
      <c r="BG236" s="32"/>
      <c r="BH236" s="32"/>
      <c r="BI236" s="32">
        <f t="shared" si="83"/>
        <v>150.31808504806091</v>
      </c>
      <c r="BJ236" s="32">
        <f t="shared" si="84"/>
        <v>162.9243802949625</v>
      </c>
      <c r="BK236" s="32">
        <v>96.370999999999995</v>
      </c>
      <c r="BL236" s="32"/>
      <c r="BM236" s="32"/>
      <c r="BN236" s="32">
        <f t="shared" si="85"/>
        <v>792.56635717737925</v>
      </c>
      <c r="BO236" s="32">
        <f t="shared" si="86"/>
        <v>815.49573335753325</v>
      </c>
      <c r="BP236" s="32">
        <v>858.25300000000004</v>
      </c>
      <c r="BQ236" s="32"/>
      <c r="BR236" s="32"/>
      <c r="BS236" s="32">
        <f t="shared" si="87"/>
        <v>56.161357488401826</v>
      </c>
      <c r="BT236" s="32">
        <f t="shared" si="88"/>
        <v>78.349901738933326</v>
      </c>
      <c r="BU236" s="32">
        <v>33.570999999999998</v>
      </c>
      <c r="BV236" s="32"/>
      <c r="BW236" s="32"/>
      <c r="BX236" s="32">
        <f t="shared" si="89"/>
        <v>507.29860794665166</v>
      </c>
      <c r="BY236" s="32">
        <f t="shared" si="90"/>
        <v>522.84795553169818</v>
      </c>
      <c r="BZ236" s="32">
        <v>556.93700000000001</v>
      </c>
      <c r="CA236" s="32"/>
      <c r="CB236" s="32"/>
      <c r="CC236" s="32">
        <f t="shared" si="91"/>
        <v>1628.5333514276658</v>
      </c>
      <c r="CD236" s="32">
        <f t="shared" si="92"/>
        <v>1661.680793965789</v>
      </c>
      <c r="CE236" s="32">
        <v>1301.192</v>
      </c>
      <c r="CF236" s="32"/>
      <c r="CG236" s="32"/>
      <c r="CH236" s="32">
        <f t="shared" si="93"/>
        <v>539.1693189026621</v>
      </c>
      <c r="CI236" s="32">
        <f t="shared" si="94"/>
        <v>540.36943102775876</v>
      </c>
      <c r="CJ236" s="32">
        <v>558.73900000000003</v>
      </c>
      <c r="CK236" s="32"/>
      <c r="CL236" s="32"/>
      <c r="CM236" s="32">
        <f t="shared" si="95"/>
        <v>2353.9859539986783</v>
      </c>
      <c r="CN236" s="32">
        <f t="shared" si="96"/>
        <v>2437.2982318010354</v>
      </c>
      <c r="CO236" s="32">
        <v>2409.837</v>
      </c>
      <c r="CP236" s="32"/>
      <c r="CQ236" s="32"/>
      <c r="CR236" s="32"/>
    </row>
    <row r="237" spans="51:96" ht="16" x14ac:dyDescent="0.5">
      <c r="AY237" s="30">
        <f t="shared" si="79"/>
        <v>2009</v>
      </c>
      <c r="AZ237" s="31" t="s">
        <v>183</v>
      </c>
      <c r="BA237" s="31">
        <f t="shared" si="80"/>
        <v>6886.7318874928678</v>
      </c>
      <c r="BB237" s="32">
        <v>6498.3959999999997</v>
      </c>
      <c r="BC237" s="32"/>
      <c r="BD237" s="32">
        <f t="shared" si="81"/>
        <v>730.24458594917735</v>
      </c>
      <c r="BE237" s="32">
        <f t="shared" si="82"/>
        <v>638.8967926207381</v>
      </c>
      <c r="BF237" s="32">
        <v>698.71199999999999</v>
      </c>
      <c r="BG237" s="32"/>
      <c r="BH237" s="32"/>
      <c r="BI237" s="32">
        <f t="shared" si="83"/>
        <v>144.1974868833787</v>
      </c>
      <c r="BJ237" s="32">
        <f t="shared" si="84"/>
        <v>156.29048349740481</v>
      </c>
      <c r="BK237" s="32">
        <v>92.447000000000003</v>
      </c>
      <c r="BL237" s="32"/>
      <c r="BM237" s="32"/>
      <c r="BN237" s="32">
        <f t="shared" si="85"/>
        <v>789.16061932936691</v>
      </c>
      <c r="BO237" s="32">
        <f t="shared" si="86"/>
        <v>811.99146565952049</v>
      </c>
      <c r="BP237" s="32">
        <v>854.56500000000005</v>
      </c>
      <c r="BQ237" s="32"/>
      <c r="BR237" s="32"/>
      <c r="BS237" s="32">
        <f t="shared" si="87"/>
        <v>56.166376226969788</v>
      </c>
      <c r="BT237" s="32">
        <f t="shared" si="88"/>
        <v>78.356903308895994</v>
      </c>
      <c r="BU237" s="32">
        <v>33.573999999999998</v>
      </c>
      <c r="BV237" s="32"/>
      <c r="BW237" s="32"/>
      <c r="BX237" s="32">
        <f t="shared" si="89"/>
        <v>496.87640458769795</v>
      </c>
      <c r="BY237" s="32">
        <f t="shared" si="90"/>
        <v>512.10629838341447</v>
      </c>
      <c r="BZ237" s="32">
        <v>545.495</v>
      </c>
      <c r="CA237" s="32"/>
      <c r="CB237" s="32"/>
      <c r="CC237" s="32">
        <f t="shared" si="91"/>
        <v>1634.2367575986657</v>
      </c>
      <c r="CD237" s="32">
        <f t="shared" si="92"/>
        <v>1667.5002882280517</v>
      </c>
      <c r="CE237" s="32">
        <v>1305.749</v>
      </c>
      <c r="CF237" s="32"/>
      <c r="CG237" s="32"/>
      <c r="CH237" s="32">
        <f t="shared" si="93"/>
        <v>519.03510983742046</v>
      </c>
      <c r="CI237" s="32">
        <f t="shared" si="94"/>
        <v>520.19040615497534</v>
      </c>
      <c r="CJ237" s="32">
        <v>537.87400000000002</v>
      </c>
      <c r="CK237" s="32"/>
      <c r="CL237" s="32"/>
      <c r="CM237" s="32">
        <f t="shared" si="95"/>
        <v>2389.1701677347432</v>
      </c>
      <c r="CN237" s="32">
        <f t="shared" si="96"/>
        <v>2473.727685333055</v>
      </c>
      <c r="CO237" s="32">
        <v>2445.8559999999998</v>
      </c>
      <c r="CP237" s="32"/>
      <c r="CQ237" s="32"/>
      <c r="CR237" s="32"/>
    </row>
    <row r="238" spans="51:96" ht="16" x14ac:dyDescent="0.5">
      <c r="AY238" s="30">
        <f t="shared" si="79"/>
        <v>2009</v>
      </c>
      <c r="AZ238" s="34" t="s">
        <v>184</v>
      </c>
      <c r="BA238" s="31">
        <f t="shared" si="80"/>
        <v>6897.32523575102</v>
      </c>
      <c r="BB238" s="32">
        <v>6508.3919999999998</v>
      </c>
      <c r="BC238" s="32"/>
      <c r="BD238" s="32">
        <f t="shared" si="81"/>
        <v>719.95633026717439</v>
      </c>
      <c r="BE238" s="32">
        <f t="shared" si="82"/>
        <v>629.89551594800525</v>
      </c>
      <c r="BF238" s="32">
        <v>688.86800000000005</v>
      </c>
      <c r="BG238" s="32"/>
      <c r="BH238" s="32"/>
      <c r="BI238" s="32">
        <f t="shared" si="83"/>
        <v>144.23180216360879</v>
      </c>
      <c r="BJ238" s="32">
        <f t="shared" si="84"/>
        <v>156.32767659871627</v>
      </c>
      <c r="BK238" s="32">
        <v>92.468999999999994</v>
      </c>
      <c r="BL238" s="32"/>
      <c r="BM238" s="32"/>
      <c r="BN238" s="32">
        <f t="shared" si="85"/>
        <v>767.69191176684194</v>
      </c>
      <c r="BO238" s="32">
        <f t="shared" si="86"/>
        <v>789.90165669981297</v>
      </c>
      <c r="BP238" s="32">
        <v>831.31700000000001</v>
      </c>
      <c r="BQ238" s="32"/>
      <c r="BR238" s="32"/>
      <c r="BS238" s="32">
        <f t="shared" si="87"/>
        <v>53.362574280332474</v>
      </c>
      <c r="BT238" s="32">
        <f t="shared" si="88"/>
        <v>74.4453595564176</v>
      </c>
      <c r="BU238" s="32">
        <v>31.898</v>
      </c>
      <c r="BV238" s="32"/>
      <c r="BW238" s="32"/>
      <c r="BX238" s="32">
        <f t="shared" si="89"/>
        <v>487.72760100988552</v>
      </c>
      <c r="BY238" s="32">
        <f t="shared" si="90"/>
        <v>502.67707233924722</v>
      </c>
      <c r="BZ238" s="32">
        <v>535.45100000000002</v>
      </c>
      <c r="CA238" s="32"/>
      <c r="CB238" s="32"/>
      <c r="CC238" s="32">
        <f t="shared" si="91"/>
        <v>1648.1041572858899</v>
      </c>
      <c r="CD238" s="32">
        <f t="shared" si="92"/>
        <v>1681.6499473076806</v>
      </c>
      <c r="CE238" s="32">
        <v>1316.829</v>
      </c>
      <c r="CF238" s="32"/>
      <c r="CG238" s="32"/>
      <c r="CH238" s="32">
        <f t="shared" si="93"/>
        <v>505.68950181574337</v>
      </c>
      <c r="CI238" s="32">
        <f t="shared" si="94"/>
        <v>506.81509275978726</v>
      </c>
      <c r="CJ238" s="32">
        <v>524.04399999999998</v>
      </c>
      <c r="CK238" s="32"/>
      <c r="CL238" s="32"/>
      <c r="CM238" s="32">
        <f t="shared" si="95"/>
        <v>2420.1003141502129</v>
      </c>
      <c r="CN238" s="32">
        <f t="shared" si="96"/>
        <v>2505.7525115813646</v>
      </c>
      <c r="CO238" s="32">
        <v>2477.52</v>
      </c>
      <c r="CP238" s="32"/>
      <c r="CQ238" s="32"/>
      <c r="CR238" s="32"/>
    </row>
    <row r="239" spans="51:96" ht="16" x14ac:dyDescent="0.5">
      <c r="AY239" s="30">
        <f t="shared" si="79"/>
        <v>2009</v>
      </c>
      <c r="AZ239" s="31" t="s">
        <v>185</v>
      </c>
      <c r="BA239" s="31">
        <f t="shared" si="80"/>
        <v>6928.2606528182168</v>
      </c>
      <c r="BB239" s="32">
        <v>6537.5829999999996</v>
      </c>
      <c r="BC239" s="32"/>
      <c r="BD239" s="32">
        <f t="shared" si="81"/>
        <v>714.48925738292417</v>
      </c>
      <c r="BE239" s="32">
        <f t="shared" si="82"/>
        <v>625.11233042636093</v>
      </c>
      <c r="BF239" s="32">
        <v>683.63699999999994</v>
      </c>
      <c r="BG239" s="32"/>
      <c r="BH239" s="32"/>
      <c r="BI239" s="32">
        <f t="shared" si="83"/>
        <v>146.5699205756523</v>
      </c>
      <c r="BJ239" s="32">
        <f t="shared" si="84"/>
        <v>158.86187927443981</v>
      </c>
      <c r="BK239" s="32">
        <v>93.968000000000004</v>
      </c>
      <c r="BL239" s="32"/>
      <c r="BM239" s="32"/>
      <c r="BN239" s="32">
        <f t="shared" si="85"/>
        <v>778.5093773719442</v>
      </c>
      <c r="BO239" s="32">
        <f t="shared" si="86"/>
        <v>801.03207747381555</v>
      </c>
      <c r="BP239" s="32">
        <v>843.03099999999995</v>
      </c>
      <c r="BQ239" s="32"/>
      <c r="BR239" s="32"/>
      <c r="BS239" s="32">
        <f t="shared" si="87"/>
        <v>54.766148166507129</v>
      </c>
      <c r="BT239" s="32">
        <f t="shared" si="88"/>
        <v>76.403465289311029</v>
      </c>
      <c r="BU239" s="32">
        <v>32.737000000000002</v>
      </c>
      <c r="BV239" s="32"/>
      <c r="BW239" s="32"/>
      <c r="BX239" s="32">
        <f t="shared" si="89"/>
        <v>477.88289082778692</v>
      </c>
      <c r="BY239" s="32">
        <f t="shared" si="90"/>
        <v>492.53060926822377</v>
      </c>
      <c r="BZ239" s="32">
        <v>524.64300000000003</v>
      </c>
      <c r="CA239" s="32"/>
      <c r="CB239" s="32"/>
      <c r="CC239" s="32">
        <f t="shared" si="91"/>
        <v>1644.8463196156874</v>
      </c>
      <c r="CD239" s="32">
        <f t="shared" si="92"/>
        <v>1678.3257990600027</v>
      </c>
      <c r="CE239" s="32">
        <v>1314.2260000000001</v>
      </c>
      <c r="CF239" s="32"/>
      <c r="CG239" s="32"/>
      <c r="CH239" s="32">
        <f t="shared" si="93"/>
        <v>497.21894887183288</v>
      </c>
      <c r="CI239" s="32">
        <f t="shared" si="94"/>
        <v>498.32568560266799</v>
      </c>
      <c r="CJ239" s="32">
        <v>515.26599999999996</v>
      </c>
      <c r="CK239" s="32"/>
      <c r="CL239" s="32"/>
      <c r="CM239" s="32">
        <f t="shared" si="95"/>
        <v>2442.922823651571</v>
      </c>
      <c r="CN239" s="32">
        <f t="shared" si="96"/>
        <v>2529.3827554060713</v>
      </c>
      <c r="CO239" s="32">
        <v>2500.884</v>
      </c>
      <c r="CP239" s="32"/>
      <c r="CQ239" s="32"/>
      <c r="CR239" s="32"/>
    </row>
    <row r="240" spans="51:96" ht="16" x14ac:dyDescent="0.5">
      <c r="AY240" s="30">
        <f t="shared" si="79"/>
        <v>2009</v>
      </c>
      <c r="AZ240" s="31" t="s">
        <v>186</v>
      </c>
      <c r="BA240" s="31">
        <f t="shared" si="80"/>
        <v>6975.8342819355321</v>
      </c>
      <c r="BB240" s="32">
        <v>6582.4740000000002</v>
      </c>
      <c r="BC240" s="32"/>
      <c r="BD240" s="32">
        <f t="shared" si="81"/>
        <v>724.66150368045942</v>
      </c>
      <c r="BE240" s="32">
        <f t="shared" si="82"/>
        <v>634.01210956651846</v>
      </c>
      <c r="BF240" s="32">
        <v>693.37</v>
      </c>
      <c r="BG240" s="32"/>
      <c r="BH240" s="32"/>
      <c r="BI240" s="32">
        <f t="shared" si="83"/>
        <v>148.92207705688085</v>
      </c>
      <c r="BJ240" s="32">
        <f t="shared" si="84"/>
        <v>161.41129730979071</v>
      </c>
      <c r="BK240" s="32">
        <v>95.475999999999999</v>
      </c>
      <c r="BL240" s="32"/>
      <c r="BM240" s="32"/>
      <c r="BN240" s="32">
        <f t="shared" si="85"/>
        <v>787.91209504235144</v>
      </c>
      <c r="BO240" s="32">
        <f t="shared" si="86"/>
        <v>810.70682088519482</v>
      </c>
      <c r="BP240" s="32">
        <v>853.21299999999997</v>
      </c>
      <c r="BQ240" s="32"/>
      <c r="BR240" s="32"/>
      <c r="BS240" s="32">
        <f t="shared" si="87"/>
        <v>53.230414164709352</v>
      </c>
      <c r="BT240" s="32">
        <f t="shared" si="88"/>
        <v>74.260984880733943</v>
      </c>
      <c r="BU240" s="32">
        <v>31.818999999999999</v>
      </c>
      <c r="BV240" s="32"/>
      <c r="BW240" s="32"/>
      <c r="BX240" s="32">
        <f t="shared" si="89"/>
        <v>485.8393622786225</v>
      </c>
      <c r="BY240" s="32">
        <f t="shared" si="90"/>
        <v>500.73095668915181</v>
      </c>
      <c r="BZ240" s="32">
        <v>533.37800000000004</v>
      </c>
      <c r="CA240" s="32"/>
      <c r="CB240" s="32"/>
      <c r="CC240" s="32">
        <f t="shared" si="91"/>
        <v>1655.7374849657078</v>
      </c>
      <c r="CD240" s="32">
        <f t="shared" si="92"/>
        <v>1689.4386450266936</v>
      </c>
      <c r="CE240" s="32">
        <v>1322.9280000000001</v>
      </c>
      <c r="CF240" s="32"/>
      <c r="CG240" s="32"/>
      <c r="CH240" s="32">
        <f t="shared" si="93"/>
        <v>496.5183768238403</v>
      </c>
      <c r="CI240" s="32">
        <f t="shared" si="94"/>
        <v>497.6235541836582</v>
      </c>
      <c r="CJ240" s="32">
        <v>514.54</v>
      </c>
      <c r="CK240" s="32"/>
      <c r="CL240" s="32"/>
      <c r="CM240" s="32">
        <f t="shared" si="95"/>
        <v>2435.0838132617232</v>
      </c>
      <c r="CN240" s="32">
        <f t="shared" si="96"/>
        <v>2521.2663067374669</v>
      </c>
      <c r="CO240" s="32">
        <v>2492.8589999999999</v>
      </c>
      <c r="CP240" s="32"/>
      <c r="CQ240" s="32"/>
      <c r="CR240" s="32"/>
    </row>
    <row r="241" spans="51:96" ht="16" x14ac:dyDescent="0.5">
      <c r="AY241" s="30">
        <f t="shared" si="79"/>
        <v>2009</v>
      </c>
      <c r="AZ241" s="31" t="s">
        <v>187</v>
      </c>
      <c r="BA241" s="31">
        <f t="shared" si="80"/>
        <v>7043.452187658957</v>
      </c>
      <c r="BB241" s="32">
        <v>6646.2790000000005</v>
      </c>
      <c r="BC241" s="32"/>
      <c r="BD241" s="32">
        <f t="shared" si="81"/>
        <v>733.02985630599755</v>
      </c>
      <c r="BE241" s="32">
        <f t="shared" si="82"/>
        <v>641.33364779473573</v>
      </c>
      <c r="BF241" s="32">
        <v>701.37699999999995</v>
      </c>
      <c r="BG241" s="32"/>
      <c r="BH241" s="32"/>
      <c r="BI241" s="32">
        <f>+BK241*$BL$242/$BK$242</f>
        <v>156.10800869416192</v>
      </c>
      <c r="BJ241" s="32">
        <f>+BK241*$BJ$242/$BK$242</f>
        <v>169.1998708435186</v>
      </c>
      <c r="BK241" s="32">
        <v>100.083</v>
      </c>
      <c r="BL241" s="32"/>
      <c r="BM241" s="32"/>
      <c r="BN241" s="32">
        <f>+BP241*$BQ$242/$BP$242</f>
        <v>792.24683838795079</v>
      </c>
      <c r="BO241" s="32">
        <f>+BP241*$BO$242/$BP$242</f>
        <v>815.16697071558315</v>
      </c>
      <c r="BP241" s="32">
        <v>857.90700000000004</v>
      </c>
      <c r="BQ241" s="32"/>
      <c r="BR241" s="32"/>
      <c r="BS241" s="32">
        <f>+BU241*$BV$242/$BU$242</f>
        <v>56.653193868062552</v>
      </c>
      <c r="BT241" s="32">
        <f>+BU241*$BT$242/$BU$242</f>
        <v>79.036055595275016</v>
      </c>
      <c r="BU241" s="32">
        <v>33.865000000000002</v>
      </c>
      <c r="BV241" s="32"/>
      <c r="BW241" s="32"/>
      <c r="BX241" s="32">
        <f>+BZ241*$CA$242/$BZ$242</f>
        <v>489.95377344558574</v>
      </c>
      <c r="BY241" s="32">
        <f>+BZ241*$BY$242/$BZ$242</f>
        <v>504.97147979165106</v>
      </c>
      <c r="BZ241" s="32">
        <v>537.89499999999998</v>
      </c>
      <c r="CA241" s="32"/>
      <c r="CB241" s="32"/>
      <c r="CC241" s="32">
        <f>+CE241*$CF$242/$CE$242</f>
        <v>1647.2530894350491</v>
      </c>
      <c r="CD241" s="32">
        <f>+CE241*$CD$242/$CE$242</f>
        <v>1680.7815566782449</v>
      </c>
      <c r="CE241" s="32">
        <v>1316.1489999999999</v>
      </c>
      <c r="CF241" s="32"/>
      <c r="CG241" s="32"/>
      <c r="CH241" s="32">
        <f>+CJ241*$CK$242/$CJ$242</f>
        <v>505.81398362592392</v>
      </c>
      <c r="CI241" s="32">
        <f>+CJ241*$CI$242/$CJ$242</f>
        <v>506.93985164828911</v>
      </c>
      <c r="CJ241" s="32">
        <v>524.173</v>
      </c>
      <c r="CK241" s="32"/>
      <c r="CL241" s="32"/>
      <c r="CM241" s="32">
        <f>+CO241*$CP$242/$CO$242</f>
        <v>2452.8287930426545</v>
      </c>
      <c r="CN241" s="32">
        <f>+CO241*$CN$242/$CO$242</f>
        <v>2539.639316894958</v>
      </c>
      <c r="CO241" s="32">
        <v>2511.0250000000001</v>
      </c>
      <c r="CP241" s="32"/>
      <c r="CQ241" s="32"/>
      <c r="CR241" s="32"/>
    </row>
    <row r="242" spans="51:96" ht="16" x14ac:dyDescent="0.5">
      <c r="AY242" s="30">
        <f t="shared" si="79"/>
        <v>2009</v>
      </c>
      <c r="AZ242" s="31" t="s">
        <v>188</v>
      </c>
      <c r="BA242" s="31">
        <f t="shared" si="80"/>
        <v>7112.0302347911338</v>
      </c>
      <c r="BB242" s="32">
        <v>6710.99</v>
      </c>
      <c r="BC242" s="32"/>
      <c r="BD242" s="32">
        <f t="shared" ref="BD242:BD273" si="97">+BG242</f>
        <v>754.99220950608003</v>
      </c>
      <c r="BE242" s="32">
        <f>+BF242*$BE$243/$BG$243</f>
        <v>660.54868517799559</v>
      </c>
      <c r="BF242" s="32">
        <v>722.39099999999996</v>
      </c>
      <c r="BG242" s="32">
        <v>754.99220950608003</v>
      </c>
      <c r="BH242" s="32"/>
      <c r="BI242" s="32">
        <f>+BL242</f>
        <v>163.82894674593999</v>
      </c>
      <c r="BJ242" s="32">
        <f t="shared" ref="BJ242:BJ301" si="98">+BL242*$BJ$303/$BL$303</f>
        <v>177.56831863860288</v>
      </c>
      <c r="BK242" s="32">
        <v>105.033</v>
      </c>
      <c r="BL242" s="32">
        <v>163.82894674593999</v>
      </c>
      <c r="BM242" s="32"/>
      <c r="BN242" s="32">
        <f>+BQ242</f>
        <v>779.59167801128001</v>
      </c>
      <c r="BO242" s="32">
        <f t="shared" ref="BO242:BO301" si="99">+BQ242*$BO$303/$BQ$303</f>
        <v>802.14568965984347</v>
      </c>
      <c r="BP242" s="32">
        <v>844.20299999999997</v>
      </c>
      <c r="BQ242" s="32">
        <v>779.59167801128001</v>
      </c>
      <c r="BR242" s="32"/>
      <c r="BS242" s="32">
        <f>+BV242</f>
        <v>52.833933817839998</v>
      </c>
      <c r="BT242" s="32">
        <f t="shared" ref="BT242:BT301" si="100">+BV242*$BT$303/$BV$303</f>
        <v>73.707860853683016</v>
      </c>
      <c r="BU242" s="32">
        <v>31.582000000000001</v>
      </c>
      <c r="BV242" s="32">
        <v>52.833933817839998</v>
      </c>
      <c r="BW242" s="32"/>
      <c r="BX242" s="32">
        <f>+CA242</f>
        <v>502.91002415155998</v>
      </c>
      <c r="BY242" s="32">
        <f t="shared" ref="BY242:BY301" si="101">+CA242*$BY$303/$CA$303</f>
        <v>518.32485606128819</v>
      </c>
      <c r="BZ242" s="32">
        <v>552.11900000000003</v>
      </c>
      <c r="CA242" s="32">
        <v>502.91002415155998</v>
      </c>
      <c r="CB242" s="32"/>
      <c r="CC242" s="32">
        <f>+CF242</f>
        <v>1662.6148641427199</v>
      </c>
      <c r="CD242" s="32">
        <f t="shared" ref="CD242:CD301" si="102">+CF242*$CD$303/$CF$303</f>
        <v>1696.45600753956</v>
      </c>
      <c r="CE242" s="32">
        <v>1328.423</v>
      </c>
      <c r="CF242" s="32">
        <v>1662.6148641427199</v>
      </c>
      <c r="CG242" s="32"/>
      <c r="CH242" s="32">
        <f>+CK242</f>
        <v>521.40026423084998</v>
      </c>
      <c r="CI242" s="32">
        <f t="shared" ref="CI242:CI301" si="103">+CK242+$CI$303/$CK$303</f>
        <v>522.56082503650862</v>
      </c>
      <c r="CJ242" s="32">
        <v>540.32500000000005</v>
      </c>
      <c r="CK242" s="32">
        <v>521.40026423084998</v>
      </c>
      <c r="CL242" s="32"/>
      <c r="CM242" s="32">
        <f>+CP242</f>
        <v>2463.7477286361395</v>
      </c>
      <c r="CN242" s="32">
        <f t="shared" ref="CN242:CN301" si="104">+CP242*$CN$303/$CP$303</f>
        <v>2550.9446954890586</v>
      </c>
      <c r="CO242" s="32">
        <v>2522.203</v>
      </c>
      <c r="CP242" s="32">
        <v>2463.7477286361395</v>
      </c>
      <c r="CQ242" s="32"/>
      <c r="CR242" s="32"/>
    </row>
    <row r="243" spans="51:96" ht="16" x14ac:dyDescent="0.5">
      <c r="AY243" s="30">
        <f t="shared" si="79"/>
        <v>2009</v>
      </c>
      <c r="AZ243" s="31" t="s">
        <v>189</v>
      </c>
      <c r="BA243" s="31">
        <f t="shared" si="80"/>
        <v>7133.8093364371198</v>
      </c>
      <c r="BB243" s="32">
        <v>6731.5410000000002</v>
      </c>
      <c r="BC243" s="32"/>
      <c r="BD243" s="32">
        <f t="shared" si="97"/>
        <v>798.80332931840996</v>
      </c>
      <c r="BE243" s="32">
        <f t="shared" ref="BE243:BE301" si="105">+BG243*$BH$303/$BG$303</f>
        <v>730.41952197228522</v>
      </c>
      <c r="BF243" s="32">
        <v>765.09699999999998</v>
      </c>
      <c r="BG243" s="32">
        <v>798.80332931840996</v>
      </c>
      <c r="BH243" s="32"/>
      <c r="BI243" s="32">
        <f>+BL243</f>
        <v>174.44106941701</v>
      </c>
      <c r="BJ243" s="32">
        <f t="shared" si="98"/>
        <v>189.07041773230409</v>
      </c>
      <c r="BK243" s="32">
        <v>105.592</v>
      </c>
      <c r="BL243" s="32">
        <v>174.44106941701</v>
      </c>
      <c r="BM243" s="32"/>
      <c r="BN243" s="32">
        <f t="shared" ref="BN243:BN306" si="106">+BQ243</f>
        <v>778.49538509250999</v>
      </c>
      <c r="BO243" s="32">
        <f t="shared" si="99"/>
        <v>801.01768039012006</v>
      </c>
      <c r="BP243" s="32">
        <v>843.65099999999995</v>
      </c>
      <c r="BQ243" s="32">
        <v>778.49538509250999</v>
      </c>
      <c r="BR243" s="32"/>
      <c r="BS243" s="32">
        <f t="shared" ref="BS243:BS306" si="107">+BV243</f>
        <v>52.481796157970003</v>
      </c>
      <c r="BT243" s="32">
        <f t="shared" si="100"/>
        <v>73.216598671227928</v>
      </c>
      <c r="BU243" s="32">
        <v>32.043999999999997</v>
      </c>
      <c r="BV243" s="32">
        <v>52.481796157970003</v>
      </c>
      <c r="BW243" s="32"/>
      <c r="BX243" s="32">
        <f t="shared" ref="BX243:BX306" si="108">+CA243</f>
        <v>506.57872077626001</v>
      </c>
      <c r="BY243" s="32">
        <f t="shared" si="101"/>
        <v>522.10600290388345</v>
      </c>
      <c r="BZ243" s="32">
        <v>554.86500000000001</v>
      </c>
      <c r="CA243" s="32">
        <v>506.57872077626001</v>
      </c>
      <c r="CB243" s="32"/>
      <c r="CC243" s="32">
        <f t="shared" ref="CC243:CC306" si="109">+CF243</f>
        <v>1736.71170822319</v>
      </c>
      <c r="CD243" s="32">
        <f t="shared" si="102"/>
        <v>1772.0610312831982</v>
      </c>
      <c r="CE243" s="32">
        <v>1358.4059999999999</v>
      </c>
      <c r="CF243" s="32">
        <v>1736.71170822319</v>
      </c>
      <c r="CG243" s="32"/>
      <c r="CH243" s="32">
        <f t="shared" ref="CH243:CH306" si="110">+CK243</f>
        <v>528.11625491306995</v>
      </c>
      <c r="CI243" s="32">
        <f t="shared" si="103"/>
        <v>529.27681571872859</v>
      </c>
      <c r="CJ243" s="32">
        <v>537.99199999999996</v>
      </c>
      <c r="CK243" s="32">
        <v>528.11625491306995</v>
      </c>
      <c r="CL243" s="32"/>
      <c r="CM243" s="32">
        <f t="shared" ref="CM243:CM306" si="111">+CP243</f>
        <v>2419.2063597777801</v>
      </c>
      <c r="CN243" s="32">
        <f t="shared" si="104"/>
        <v>2504.8269183731559</v>
      </c>
      <c r="CO243" s="32">
        <v>2513.3429999999998</v>
      </c>
      <c r="CP243" s="32">
        <v>2419.2063597777801</v>
      </c>
      <c r="CQ243" s="32"/>
      <c r="CR243" s="32"/>
    </row>
    <row r="244" spans="51:96" ht="16" x14ac:dyDescent="0.5">
      <c r="AY244" s="30">
        <v>2010</v>
      </c>
      <c r="AZ244" s="31" t="s">
        <v>178</v>
      </c>
      <c r="BA244" s="31">
        <f>+BB244/1000*$BC$244/$BB$244</f>
        <v>7156.2115762159383</v>
      </c>
      <c r="BB244" s="32">
        <v>6752.68</v>
      </c>
      <c r="BC244" s="32">
        <v>7156211.5762159377</v>
      </c>
      <c r="BD244" s="32">
        <f t="shared" si="97"/>
        <v>815.17445370710993</v>
      </c>
      <c r="BE244" s="32">
        <f t="shared" si="105"/>
        <v>745.38915017895044</v>
      </c>
      <c r="BF244" s="32"/>
      <c r="BG244" s="32">
        <v>815.17445370710993</v>
      </c>
      <c r="BH244" s="32"/>
      <c r="BI244" s="32">
        <f t="shared" ref="BI244:BI307" si="112">+BL244</f>
        <v>189.62355006985001</v>
      </c>
      <c r="BJ244" s="32">
        <f t="shared" si="98"/>
        <v>205.52616389826503</v>
      </c>
      <c r="BK244" s="32"/>
      <c r="BL244" s="32">
        <v>189.62355006985001</v>
      </c>
      <c r="BM244" s="32"/>
      <c r="BN244" s="32">
        <f t="shared" si="106"/>
        <v>780.44369567503998</v>
      </c>
      <c r="BO244" s="32">
        <f t="shared" si="99"/>
        <v>803.02235665844796</v>
      </c>
      <c r="BP244" s="32"/>
      <c r="BQ244" s="32">
        <v>780.44369567503998</v>
      </c>
      <c r="BR244" s="32"/>
      <c r="BS244" s="32">
        <f t="shared" si="107"/>
        <v>57.423971748539998</v>
      </c>
      <c r="BT244" s="32">
        <f t="shared" si="100"/>
        <v>80.111356725779601</v>
      </c>
      <c r="BU244" s="32">
        <v>37.420999999999999</v>
      </c>
      <c r="BV244" s="32">
        <v>57.423971748539998</v>
      </c>
      <c r="BW244" s="32"/>
      <c r="BX244" s="32">
        <f t="shared" si="108"/>
        <v>531.32883044351001</v>
      </c>
      <c r="BY244" s="32">
        <f t="shared" si="101"/>
        <v>547.61473491299603</v>
      </c>
      <c r="BZ244" s="32">
        <v>565.05499999999995</v>
      </c>
      <c r="CA244" s="32">
        <v>531.32883044351001</v>
      </c>
      <c r="CB244" s="32"/>
      <c r="CC244" s="32">
        <f t="shared" si="109"/>
        <v>1741.60625809368</v>
      </c>
      <c r="CD244" s="32">
        <f t="shared" si="102"/>
        <v>1777.0552056473714</v>
      </c>
      <c r="CE244" s="32"/>
      <c r="CF244" s="32">
        <v>1741.60625809368</v>
      </c>
      <c r="CG244" s="32"/>
      <c r="CH244" s="32">
        <f t="shared" si="110"/>
        <v>516.44910420652002</v>
      </c>
      <c r="CI244" s="32">
        <f t="shared" si="103"/>
        <v>517.60966501217865</v>
      </c>
      <c r="CJ244" s="32">
        <v>534.33100000000002</v>
      </c>
      <c r="CK244" s="32">
        <v>516.44910420652002</v>
      </c>
      <c r="CL244" s="32"/>
      <c r="CM244" s="32">
        <f t="shared" si="111"/>
        <v>2366.9338590878997</v>
      </c>
      <c r="CN244" s="32">
        <f t="shared" si="104"/>
        <v>2450.7043891852286</v>
      </c>
      <c r="CO244" s="32"/>
      <c r="CP244" s="32">
        <v>2366.9338590878997</v>
      </c>
      <c r="CQ244" s="32"/>
      <c r="CR244" s="32"/>
    </row>
    <row r="245" spans="51:96" ht="16" x14ac:dyDescent="0.5">
      <c r="AY245" s="30">
        <v>2010</v>
      </c>
      <c r="AZ245" s="36" t="s">
        <v>192</v>
      </c>
      <c r="BA245" s="36">
        <f>+BC245/1000</f>
        <v>7156.2115762159374</v>
      </c>
      <c r="BB245">
        <v>6752.68</v>
      </c>
      <c r="BC245" s="32">
        <v>7156211.5762159377</v>
      </c>
      <c r="BD245" s="32">
        <f t="shared" si="97"/>
        <v>814.61571275462995</v>
      </c>
      <c r="BE245" s="32">
        <f t="shared" si="105"/>
        <v>744.87824181835936</v>
      </c>
      <c r="BG245" s="32">
        <v>814.61571275462995</v>
      </c>
      <c r="BH245" s="32"/>
      <c r="BI245" s="32">
        <f t="shared" si="112"/>
        <v>194.33436873683999</v>
      </c>
      <c r="BJ245" s="32">
        <f t="shared" si="98"/>
        <v>210.63205126874271</v>
      </c>
      <c r="BK245" s="32"/>
      <c r="BL245" s="32">
        <v>194.33436873683999</v>
      </c>
      <c r="BM245" s="32"/>
      <c r="BN245" s="32">
        <f t="shared" si="106"/>
        <v>747.69094397827996</v>
      </c>
      <c r="BO245" s="32">
        <f t="shared" si="99"/>
        <v>769.32205002475519</v>
      </c>
      <c r="BP245" s="32"/>
      <c r="BQ245" s="32">
        <v>747.69094397827996</v>
      </c>
      <c r="BR245" s="32"/>
      <c r="BS245" s="32">
        <f t="shared" si="107"/>
        <v>57.104507840789999</v>
      </c>
      <c r="BT245" s="32">
        <f t="shared" si="100"/>
        <v>79.665677224771855</v>
      </c>
      <c r="BU245" s="32"/>
      <c r="BV245" s="32">
        <v>57.104507840789999</v>
      </c>
      <c r="BW245" s="32"/>
      <c r="BX245" s="32">
        <f t="shared" si="108"/>
        <v>540.97302147229004</v>
      </c>
      <c r="BY245" s="32">
        <f t="shared" si="101"/>
        <v>557.55453266360428</v>
      </c>
      <c r="BZ245" s="32"/>
      <c r="CA245" s="32">
        <v>540.97302147229004</v>
      </c>
      <c r="CB245" s="32"/>
      <c r="CC245" s="32">
        <f t="shared" si="109"/>
        <v>1706.22063873656</v>
      </c>
      <c r="CD245" s="32">
        <f t="shared" si="102"/>
        <v>1740.9493414249632</v>
      </c>
      <c r="CE245" s="32"/>
      <c r="CF245" s="32">
        <v>1706.22063873656</v>
      </c>
      <c r="CG245" s="32"/>
      <c r="CH245" s="32">
        <f t="shared" si="110"/>
        <v>502.00622295748002</v>
      </c>
      <c r="CI245" s="32">
        <f t="shared" si="103"/>
        <v>503.16678376313865</v>
      </c>
      <c r="CJ245" s="32"/>
      <c r="CK245" s="32">
        <v>502.00622295748002</v>
      </c>
      <c r="CL245" s="32"/>
      <c r="CM245" s="32">
        <f t="shared" si="111"/>
        <v>2362.6053059688602</v>
      </c>
      <c r="CN245" s="32">
        <f t="shared" si="104"/>
        <v>2446.2226399014785</v>
      </c>
      <c r="CO245" s="32"/>
      <c r="CP245" s="32">
        <v>2362.6053059688602</v>
      </c>
      <c r="CQ245" s="32"/>
      <c r="CR245" s="240">
        <v>39.479999999999997</v>
      </c>
    </row>
    <row r="246" spans="51:96" ht="16" x14ac:dyDescent="0.5">
      <c r="AY246" s="30">
        <v>2010</v>
      </c>
      <c r="AZ246" s="36" t="s">
        <v>193</v>
      </c>
      <c r="BA246" s="36">
        <f t="shared" ref="BA246:BA281" si="113">+BC246/1000</f>
        <v>7198.777387258996</v>
      </c>
      <c r="BC246" s="32">
        <v>7198777.3872589963</v>
      </c>
      <c r="BD246" s="32">
        <f t="shared" si="97"/>
        <v>780.37006038658001</v>
      </c>
      <c r="BE246" s="32">
        <f t="shared" si="105"/>
        <v>713.56428491028873</v>
      </c>
      <c r="BF246" s="32"/>
      <c r="BG246" s="32">
        <v>780.37006038658001</v>
      </c>
      <c r="BH246" s="32"/>
      <c r="BI246" s="32">
        <f t="shared" si="112"/>
        <v>200.53650164215</v>
      </c>
      <c r="BJ246" s="32">
        <f t="shared" si="98"/>
        <v>217.35432064691867</v>
      </c>
      <c r="BK246" s="32"/>
      <c r="BL246" s="32">
        <v>200.53650164215</v>
      </c>
      <c r="BM246" s="32"/>
      <c r="BN246" s="32">
        <f t="shared" si="106"/>
        <v>752.90073764264002</v>
      </c>
      <c r="BO246" s="32">
        <f t="shared" si="99"/>
        <v>774.6825658559967</v>
      </c>
      <c r="BP246" s="32"/>
      <c r="BQ246" s="32">
        <v>752.90073764264002</v>
      </c>
      <c r="BR246" s="32"/>
      <c r="BS246" s="32">
        <f t="shared" si="107"/>
        <v>55.017737831300003</v>
      </c>
      <c r="BT246" s="32">
        <f t="shared" si="100"/>
        <v>76.754454410596495</v>
      </c>
      <c r="BU246" s="32"/>
      <c r="BV246" s="32">
        <v>55.017737831300003</v>
      </c>
      <c r="BW246" s="32"/>
      <c r="BX246" s="32">
        <f t="shared" si="108"/>
        <v>560.07594291937005</v>
      </c>
      <c r="BY246" s="32">
        <f t="shared" si="101"/>
        <v>577.24298295073515</v>
      </c>
      <c r="BZ246" s="32"/>
      <c r="CA246" s="32">
        <v>560.07594291937005</v>
      </c>
      <c r="CB246" s="32"/>
      <c r="CC246" s="32">
        <f t="shared" si="109"/>
        <v>1694.3002691908</v>
      </c>
      <c r="CD246" s="32">
        <f t="shared" si="102"/>
        <v>1728.786342666725</v>
      </c>
      <c r="CE246" s="32"/>
      <c r="CF246" s="32">
        <v>1694.3002691908</v>
      </c>
      <c r="CG246" s="32"/>
      <c r="CH246" s="32">
        <f t="shared" si="110"/>
        <v>493.74943964497999</v>
      </c>
      <c r="CI246" s="32">
        <f t="shared" si="103"/>
        <v>494.91000045063862</v>
      </c>
      <c r="CJ246" s="32"/>
      <c r="CK246" s="32">
        <v>493.74943964497999</v>
      </c>
      <c r="CL246" s="32"/>
      <c r="CM246" s="32">
        <f t="shared" si="111"/>
        <v>2430.9802866407404</v>
      </c>
      <c r="CN246" s="32">
        <f t="shared" si="104"/>
        <v>2517.017548090254</v>
      </c>
      <c r="CO246" s="32"/>
      <c r="CP246" s="32">
        <v>2430.9802866407404</v>
      </c>
      <c r="CQ246" s="32"/>
      <c r="CR246" s="240">
        <v>39.71</v>
      </c>
    </row>
    <row r="247" spans="51:96" ht="16" x14ac:dyDescent="0.5">
      <c r="AY247" s="30">
        <v>2010</v>
      </c>
      <c r="AZ247" s="36" t="s">
        <v>194</v>
      </c>
      <c r="BA247" s="36">
        <f t="shared" si="113"/>
        <v>7181.9028876036509</v>
      </c>
      <c r="BC247" s="32">
        <v>7181902.8876036508</v>
      </c>
      <c r="BD247" s="32">
        <f t="shared" si="97"/>
        <v>738.83455186734</v>
      </c>
      <c r="BE247" s="32">
        <f t="shared" si="105"/>
        <v>675.58454050513501</v>
      </c>
      <c r="BF247" s="32"/>
      <c r="BG247" s="32">
        <v>738.83455186734</v>
      </c>
      <c r="BH247" s="32"/>
      <c r="BI247" s="32">
        <f t="shared" si="112"/>
        <v>196.19531306152001</v>
      </c>
      <c r="BJ247" s="32">
        <f t="shared" si="98"/>
        <v>212.64906206797542</v>
      </c>
      <c r="BK247" s="32"/>
      <c r="BL247" s="32">
        <v>196.19531306152001</v>
      </c>
      <c r="BM247" s="32"/>
      <c r="BN247" s="32">
        <f t="shared" si="106"/>
        <v>745.33447432493995</v>
      </c>
      <c r="BO247" s="32">
        <f t="shared" si="99"/>
        <v>766.89740642150014</v>
      </c>
      <c r="BP247" s="32"/>
      <c r="BQ247" s="32">
        <v>745.33447432493995</v>
      </c>
      <c r="BR247" s="32"/>
      <c r="BS247" s="32">
        <f t="shared" si="107"/>
        <v>55.192959874890001</v>
      </c>
      <c r="BT247" s="32">
        <f t="shared" si="100"/>
        <v>76.998904162378338</v>
      </c>
      <c r="BU247" s="32"/>
      <c r="BV247" s="32">
        <v>55.192959874890001</v>
      </c>
      <c r="BW247" s="32"/>
      <c r="BX247" s="32">
        <f t="shared" si="108"/>
        <v>560.62333639558005</v>
      </c>
      <c r="BY247" s="32">
        <f t="shared" si="101"/>
        <v>577.80715473324074</v>
      </c>
      <c r="BZ247" s="32"/>
      <c r="CA247" s="32">
        <v>560.62333639558005</v>
      </c>
      <c r="CB247" s="32"/>
      <c r="CC247" s="32">
        <f t="shared" si="109"/>
        <v>1693.8669649783599</v>
      </c>
      <c r="CD247" s="32">
        <f t="shared" si="102"/>
        <v>1728.3442189072546</v>
      </c>
      <c r="CE247" s="32"/>
      <c r="CF247" s="32">
        <v>1693.8669649783599</v>
      </c>
      <c r="CG247" s="32"/>
      <c r="CH247" s="32">
        <f t="shared" si="110"/>
        <v>509.16374246862</v>
      </c>
      <c r="CI247" s="32">
        <f t="shared" si="103"/>
        <v>510.32430327427863</v>
      </c>
      <c r="CJ247" s="32"/>
      <c r="CK247" s="32">
        <v>509.16374246862</v>
      </c>
      <c r="CL247" s="32"/>
      <c r="CM247" s="32">
        <f t="shared" si="111"/>
        <v>2472.5796026852399</v>
      </c>
      <c r="CN247" s="32">
        <f t="shared" si="104"/>
        <v>2560.0891472504618</v>
      </c>
      <c r="CO247" s="32"/>
      <c r="CP247" s="32">
        <v>2472.5796026852399</v>
      </c>
      <c r="CQ247" s="32"/>
      <c r="CR247" s="240">
        <v>40.659999999999997</v>
      </c>
    </row>
    <row r="248" spans="51:96" ht="16" x14ac:dyDescent="0.5">
      <c r="AY248" s="30">
        <v>2010</v>
      </c>
      <c r="AZ248" s="36" t="s">
        <v>195</v>
      </c>
      <c r="BA248" s="36">
        <f t="shared" si="113"/>
        <v>7221.5754991687927</v>
      </c>
      <c r="BC248" s="32">
        <v>7221575.4991687927</v>
      </c>
      <c r="BD248" s="32">
        <f t="shared" si="97"/>
        <v>694.36294695574998</v>
      </c>
      <c r="BE248" s="32">
        <f t="shared" si="105"/>
        <v>634.92005250333807</v>
      </c>
      <c r="BF248" s="32"/>
      <c r="BG248" s="32">
        <v>694.36294695574998</v>
      </c>
      <c r="BH248" s="32"/>
      <c r="BI248" s="32">
        <f t="shared" si="112"/>
        <v>204.01780303961999</v>
      </c>
      <c r="BJ248" s="32">
        <f t="shared" si="98"/>
        <v>221.12757835321156</v>
      </c>
      <c r="BK248" s="32"/>
      <c r="BL248" s="32">
        <v>204.01780303961999</v>
      </c>
      <c r="BM248" s="32"/>
      <c r="BN248" s="32">
        <f t="shared" si="106"/>
        <v>775.69538143514001</v>
      </c>
      <c r="BO248" s="32">
        <f t="shared" si="99"/>
        <v>798.13667110264191</v>
      </c>
      <c r="BP248" s="32"/>
      <c r="BQ248" s="32">
        <v>775.69538143514001</v>
      </c>
      <c r="BR248" s="32"/>
      <c r="BS248" s="32">
        <f t="shared" si="107"/>
        <v>55.60432549691</v>
      </c>
      <c r="BT248" s="32">
        <f t="shared" si="100"/>
        <v>77.572794422611068</v>
      </c>
      <c r="BU248" s="32"/>
      <c r="BV248" s="32">
        <v>55.60432549691</v>
      </c>
      <c r="BW248" s="32"/>
      <c r="BX248" s="32">
        <f t="shared" si="108"/>
        <v>575.10010030541002</v>
      </c>
      <c r="BY248" s="32">
        <f t="shared" si="101"/>
        <v>592.72764987042751</v>
      </c>
      <c r="BZ248" s="32"/>
      <c r="CA248" s="32">
        <v>575.10010030541002</v>
      </c>
      <c r="CB248" s="32"/>
      <c r="CC248" s="32">
        <f t="shared" si="109"/>
        <v>1722.5325668953899</v>
      </c>
      <c r="CD248" s="32">
        <f t="shared" si="102"/>
        <v>1757.5932853210556</v>
      </c>
      <c r="CE248" s="32"/>
      <c r="CF248" s="32">
        <v>1722.5325668953899</v>
      </c>
      <c r="CG248" s="32"/>
      <c r="CH248" s="32">
        <f t="shared" si="110"/>
        <v>512.96373209774003</v>
      </c>
      <c r="CI248" s="32">
        <f t="shared" si="103"/>
        <v>514.12429290339867</v>
      </c>
      <c r="CJ248" s="32"/>
      <c r="CK248" s="32">
        <v>512.96373209774003</v>
      </c>
      <c r="CL248" s="32"/>
      <c r="CM248" s="32">
        <f t="shared" si="111"/>
        <v>2490.4146160801502</v>
      </c>
      <c r="CN248" s="32">
        <f t="shared" si="104"/>
        <v>2578.5553774918626</v>
      </c>
      <c r="CO248" s="32"/>
      <c r="CP248" s="32">
        <v>2490.4146160801502</v>
      </c>
      <c r="CQ248" s="32"/>
      <c r="CR248" s="240">
        <v>40.68</v>
      </c>
    </row>
    <row r="249" spans="51:96" ht="16" x14ac:dyDescent="0.5">
      <c r="AY249" s="30">
        <v>2010</v>
      </c>
      <c r="AZ249" s="36" t="s">
        <v>196</v>
      </c>
      <c r="BA249" s="36">
        <f t="shared" si="113"/>
        <v>7256.5156757089544</v>
      </c>
      <c r="BC249" s="32">
        <v>7256515.6757089542</v>
      </c>
      <c r="BD249" s="32">
        <f t="shared" si="97"/>
        <v>672.20886177380999</v>
      </c>
      <c r="BE249" s="32">
        <f t="shared" si="105"/>
        <v>614.66253013906191</v>
      </c>
      <c r="BF249" s="32"/>
      <c r="BG249" s="32">
        <v>672.20886177380999</v>
      </c>
      <c r="BH249" s="32"/>
      <c r="BI249" s="32">
        <f t="shared" si="112"/>
        <v>198.57460082814001</v>
      </c>
      <c r="BJ249" s="32">
        <f t="shared" si="98"/>
        <v>215.22788673033065</v>
      </c>
      <c r="BK249" s="32"/>
      <c r="BL249" s="32">
        <v>198.57460082814001</v>
      </c>
      <c r="BM249" s="32"/>
      <c r="BN249" s="32">
        <f t="shared" si="106"/>
        <v>799.04651905887999</v>
      </c>
      <c r="BO249" s="32">
        <f t="shared" si="99"/>
        <v>822.16336985001601</v>
      </c>
      <c r="BP249" s="32"/>
      <c r="BQ249" s="32">
        <v>799.04651905887999</v>
      </c>
      <c r="BR249" s="32"/>
      <c r="BS249" s="32">
        <f t="shared" si="107"/>
        <v>59.675098421960001</v>
      </c>
      <c r="BT249" s="32">
        <f t="shared" si="100"/>
        <v>83.251871156912671</v>
      </c>
      <c r="BU249" s="32"/>
      <c r="BV249" s="32">
        <v>59.675098421960001</v>
      </c>
      <c r="BW249" s="32"/>
      <c r="BX249" s="32">
        <f t="shared" si="108"/>
        <v>566.89939943500997</v>
      </c>
      <c r="BY249" s="32">
        <f t="shared" si="101"/>
        <v>584.27558708758113</v>
      </c>
      <c r="BZ249" s="32"/>
      <c r="CA249" s="32">
        <v>566.89939943500997</v>
      </c>
      <c r="CB249" s="32"/>
      <c r="CC249" s="32">
        <f t="shared" si="109"/>
        <v>1760.0252167769099</v>
      </c>
      <c r="CD249" s="32">
        <f t="shared" si="102"/>
        <v>1795.8490669225741</v>
      </c>
      <c r="CE249" s="32"/>
      <c r="CF249" s="32">
        <v>1760.0252167769099</v>
      </c>
      <c r="CG249" s="32"/>
      <c r="CH249" s="32">
        <f t="shared" si="110"/>
        <v>536.08267600559998</v>
      </c>
      <c r="CI249" s="32">
        <f t="shared" si="103"/>
        <v>537.24323681125861</v>
      </c>
      <c r="CJ249" s="32"/>
      <c r="CK249" s="32">
        <v>536.08267600559998</v>
      </c>
      <c r="CL249" s="32"/>
      <c r="CM249" s="32">
        <f t="shared" si="111"/>
        <v>2497.8229137389199</v>
      </c>
      <c r="CN249" s="32">
        <f t="shared" si="104"/>
        <v>2586.225869643145</v>
      </c>
      <c r="CO249" s="32"/>
      <c r="CP249" s="32">
        <v>2497.8229137389199</v>
      </c>
      <c r="CQ249" s="32"/>
      <c r="CR249" s="240">
        <v>39.64</v>
      </c>
    </row>
    <row r="250" spans="51:96" ht="16" x14ac:dyDescent="0.5">
      <c r="AY250" s="30">
        <v>2010</v>
      </c>
      <c r="AZ250" s="36" t="s">
        <v>197</v>
      </c>
      <c r="BA250" s="36">
        <f t="shared" si="113"/>
        <v>7289.2212808862814</v>
      </c>
      <c r="BC250" s="32">
        <v>7289221.2808862813</v>
      </c>
      <c r="BD250" s="32">
        <f t="shared" si="97"/>
        <v>681.84733097592004</v>
      </c>
      <c r="BE250" s="32">
        <f t="shared" si="105"/>
        <v>623.47587105635239</v>
      </c>
      <c r="BF250" s="32"/>
      <c r="BG250" s="32">
        <v>681.84733097592004</v>
      </c>
      <c r="BH250" s="32"/>
      <c r="BI250" s="32">
        <f t="shared" si="112"/>
        <v>198.40243817902001</v>
      </c>
      <c r="BJ250" s="32">
        <f t="shared" si="98"/>
        <v>215.04128581062861</v>
      </c>
      <c r="BK250" s="32"/>
      <c r="BL250" s="32">
        <v>198.40243817902001</v>
      </c>
      <c r="BM250" s="32"/>
      <c r="BN250" s="32">
        <f t="shared" si="106"/>
        <v>814.22986152067995</v>
      </c>
      <c r="BO250" s="32">
        <f t="shared" si="99"/>
        <v>837.78597467493034</v>
      </c>
      <c r="BP250" s="32"/>
      <c r="BQ250" s="32">
        <v>814.22986152067995</v>
      </c>
      <c r="BR250" s="32"/>
      <c r="BS250" s="32">
        <f t="shared" si="107"/>
        <v>59.829912669119999</v>
      </c>
      <c r="BT250" s="32">
        <f t="shared" si="100"/>
        <v>83.467850285538205</v>
      </c>
      <c r="BU250" s="32"/>
      <c r="BV250" s="32">
        <v>59.829912669119999</v>
      </c>
      <c r="BW250" s="32"/>
      <c r="BX250" s="32">
        <f t="shared" si="108"/>
        <v>562.59980514422</v>
      </c>
      <c r="BY250" s="32">
        <f t="shared" si="101"/>
        <v>579.84420476296862</v>
      </c>
      <c r="BZ250" s="32"/>
      <c r="CA250" s="32">
        <v>562.59980514422</v>
      </c>
      <c r="CB250" s="32"/>
      <c r="CC250" s="32">
        <f t="shared" si="109"/>
        <v>1761.7462038961</v>
      </c>
      <c r="CD250" s="32">
        <f t="shared" si="102"/>
        <v>1797.6050833038864</v>
      </c>
      <c r="CE250" s="32"/>
      <c r="CF250" s="32">
        <v>1761.7462038961</v>
      </c>
      <c r="CG250" s="32"/>
      <c r="CH250" s="32">
        <f t="shared" si="110"/>
        <v>530.79208262880002</v>
      </c>
      <c r="CI250" s="32">
        <f t="shared" si="103"/>
        <v>531.95264343445865</v>
      </c>
      <c r="CJ250" s="32"/>
      <c r="CK250" s="32">
        <v>530.79208262880002</v>
      </c>
      <c r="CL250" s="32"/>
      <c r="CM250" s="32">
        <f t="shared" si="111"/>
        <v>2518.0105499180099</v>
      </c>
      <c r="CN250" s="32">
        <f t="shared" si="104"/>
        <v>2607.1279867012172</v>
      </c>
      <c r="CO250" s="32"/>
      <c r="CP250" s="32">
        <v>2518.0105499180099</v>
      </c>
      <c r="CQ250" s="32"/>
      <c r="CR250" s="240">
        <v>39.67</v>
      </c>
    </row>
    <row r="251" spans="51:96" ht="16" x14ac:dyDescent="0.5">
      <c r="AY251" s="30">
        <v>2010</v>
      </c>
      <c r="AZ251" s="36" t="s">
        <v>198</v>
      </c>
      <c r="BA251" s="36">
        <f t="shared" si="113"/>
        <v>7389.4660937311937</v>
      </c>
      <c r="BC251" s="32">
        <v>7389466.0937311938</v>
      </c>
      <c r="BD251" s="32">
        <f t="shared" si="97"/>
        <v>697.58267176490995</v>
      </c>
      <c r="BE251" s="32">
        <f t="shared" si="105"/>
        <v>637.86414370785963</v>
      </c>
      <c r="BF251" s="32"/>
      <c r="BG251" s="32">
        <v>697.58267176490995</v>
      </c>
      <c r="BH251" s="32"/>
      <c r="BI251" s="32">
        <f t="shared" si="112"/>
        <v>199.97824345523</v>
      </c>
      <c r="BJ251" s="32">
        <f t="shared" si="98"/>
        <v>216.74924462350171</v>
      </c>
      <c r="BK251" s="32"/>
      <c r="BL251" s="32">
        <v>199.97824345523</v>
      </c>
      <c r="BM251" s="32"/>
      <c r="BN251" s="32">
        <f t="shared" si="106"/>
        <v>829.68882050302</v>
      </c>
      <c r="BO251" s="32">
        <f t="shared" si="99"/>
        <v>853.69216975636755</v>
      </c>
      <c r="BP251" s="32"/>
      <c r="BQ251" s="32">
        <v>829.68882050302</v>
      </c>
      <c r="BR251" s="32"/>
      <c r="BS251" s="32">
        <f t="shared" si="107"/>
        <v>63.573345690730001</v>
      </c>
      <c r="BT251" s="32">
        <f t="shared" si="100"/>
        <v>88.690259830570881</v>
      </c>
      <c r="BU251" s="32"/>
      <c r="BV251" s="32">
        <v>63.573345690730001</v>
      </c>
      <c r="BW251" s="32"/>
      <c r="BX251" s="32">
        <f t="shared" si="108"/>
        <v>569.95991490414997</v>
      </c>
      <c r="BY251" s="32">
        <f t="shared" si="101"/>
        <v>587.42991124863079</v>
      </c>
      <c r="BZ251" s="32"/>
      <c r="CA251" s="32">
        <v>569.95991490414997</v>
      </c>
      <c r="CB251" s="32"/>
      <c r="CC251" s="32">
        <f t="shared" si="109"/>
        <v>1783.25047965819</v>
      </c>
      <c r="CD251" s="32">
        <f t="shared" si="102"/>
        <v>1819.5470607222078</v>
      </c>
      <c r="CE251" s="32"/>
      <c r="CF251" s="32">
        <v>1783.25047965819</v>
      </c>
      <c r="CG251" s="32"/>
      <c r="CH251" s="32">
        <f t="shared" si="110"/>
        <v>539.30800489046999</v>
      </c>
      <c r="CI251" s="32">
        <f t="shared" si="103"/>
        <v>540.46856569612862</v>
      </c>
      <c r="CJ251" s="32"/>
      <c r="CK251" s="32">
        <v>539.30800489046999</v>
      </c>
      <c r="CL251" s="32"/>
      <c r="CM251" s="32">
        <f t="shared" si="111"/>
        <v>2528.9153987028299</v>
      </c>
      <c r="CN251" s="32">
        <f t="shared" si="104"/>
        <v>2618.4187799262791</v>
      </c>
      <c r="CO251" s="32"/>
      <c r="CP251" s="32">
        <v>2528.9153987028299</v>
      </c>
      <c r="CQ251" s="32"/>
      <c r="CR251" s="240">
        <v>38.950000000000003</v>
      </c>
    </row>
    <row r="252" spans="51:96" ht="16" x14ac:dyDescent="0.5">
      <c r="AY252" s="30">
        <v>2010</v>
      </c>
      <c r="AZ252" s="36" t="s">
        <v>199</v>
      </c>
      <c r="BA252" s="36">
        <f t="shared" si="113"/>
        <v>7414.429992770577</v>
      </c>
      <c r="BC252" s="32">
        <v>7414429.9927705768</v>
      </c>
      <c r="BD252" s="32">
        <f t="shared" si="97"/>
        <v>717.82596967616007</v>
      </c>
      <c r="BE252" s="32">
        <f t="shared" si="105"/>
        <v>656.37445712392207</v>
      </c>
      <c r="BF252" s="32"/>
      <c r="BG252" s="32">
        <v>717.82596967616007</v>
      </c>
      <c r="BH252" s="32"/>
      <c r="BI252" s="32">
        <f t="shared" si="112"/>
        <v>207.70591270257</v>
      </c>
      <c r="BJ252" s="32">
        <f t="shared" si="98"/>
        <v>225.12498811999959</v>
      </c>
      <c r="BK252" s="32"/>
      <c r="BL252" s="32">
        <v>207.70591270257</v>
      </c>
      <c r="BM252" s="32"/>
      <c r="BN252" s="32">
        <f t="shared" si="106"/>
        <v>849.63604459700002</v>
      </c>
      <c r="BO252" s="32">
        <f t="shared" si="99"/>
        <v>874.21647790250131</v>
      </c>
      <c r="BP252" s="32"/>
      <c r="BQ252" s="32">
        <v>849.63604459700002</v>
      </c>
      <c r="BR252" s="32"/>
      <c r="BS252" s="32">
        <f t="shared" si="107"/>
        <v>66.185841283290003</v>
      </c>
      <c r="BT252" s="32">
        <f t="shared" si="100"/>
        <v>92.33491484114009</v>
      </c>
      <c r="BU252" s="32"/>
      <c r="BV252" s="32">
        <v>66.185841283290003</v>
      </c>
      <c r="BW252" s="32"/>
      <c r="BX252" s="32">
        <f t="shared" si="108"/>
        <v>582.14604492573994</v>
      </c>
      <c r="BY252" s="32">
        <f t="shared" si="101"/>
        <v>599.98956165536276</v>
      </c>
      <c r="BZ252" s="32"/>
      <c r="CA252" s="32">
        <v>582.14604492573994</v>
      </c>
      <c r="CB252" s="32"/>
      <c r="CC252" s="32">
        <f t="shared" si="109"/>
        <v>1769.1576248009001</v>
      </c>
      <c r="CD252" s="32">
        <f t="shared" si="102"/>
        <v>1805.1673575199511</v>
      </c>
      <c r="CE252" s="32"/>
      <c r="CF252" s="32">
        <v>1769.1576248009001</v>
      </c>
      <c r="CG252" s="32"/>
      <c r="CH252" s="32">
        <f t="shared" si="110"/>
        <v>535.03220158228999</v>
      </c>
      <c r="CI252" s="32">
        <f t="shared" si="103"/>
        <v>536.19276238794862</v>
      </c>
      <c r="CJ252" s="32"/>
      <c r="CK252" s="32">
        <v>535.03220158228999</v>
      </c>
      <c r="CL252" s="32"/>
      <c r="CM252" s="32">
        <f t="shared" si="111"/>
        <v>2513.1022048884902</v>
      </c>
      <c r="CN252" s="32">
        <f t="shared" si="104"/>
        <v>2602.0459255099868</v>
      </c>
      <c r="CO252" s="32"/>
      <c r="CP252" s="32">
        <v>2513.1022048884902</v>
      </c>
      <c r="CQ252" s="32"/>
      <c r="CR252" s="240">
        <v>39.6</v>
      </c>
    </row>
    <row r="253" spans="51:96" ht="16" x14ac:dyDescent="0.5">
      <c r="AY253" s="30">
        <v>2010</v>
      </c>
      <c r="AZ253" s="36" t="s">
        <v>200</v>
      </c>
      <c r="BA253" s="36">
        <f t="shared" si="113"/>
        <v>7503.092251247429</v>
      </c>
      <c r="BC253" s="32">
        <v>7503092.2512474293</v>
      </c>
      <c r="BD253" s="32">
        <f t="shared" si="97"/>
        <v>756.32467491095997</v>
      </c>
      <c r="BE253" s="32">
        <f t="shared" si="105"/>
        <v>691.57737233729301</v>
      </c>
      <c r="BF253" s="32"/>
      <c r="BG253" s="32">
        <v>756.32467491095997</v>
      </c>
      <c r="BH253" s="32"/>
      <c r="BI253" s="32">
        <f t="shared" si="112"/>
        <v>213.50855876451999</v>
      </c>
      <c r="BJ253" s="32">
        <f t="shared" si="98"/>
        <v>231.41426803872619</v>
      </c>
      <c r="BK253" s="32"/>
      <c r="BL253" s="32">
        <v>213.50855876451999</v>
      </c>
      <c r="BM253" s="32"/>
      <c r="BN253" s="32">
        <f t="shared" si="106"/>
        <v>859.73912162240003</v>
      </c>
      <c r="BO253" s="32">
        <f t="shared" si="99"/>
        <v>884.61184244628339</v>
      </c>
      <c r="BP253" s="32"/>
      <c r="BQ253" s="32">
        <v>859.73912162240003</v>
      </c>
      <c r="BR253" s="32"/>
      <c r="BS253" s="32">
        <f t="shared" si="107"/>
        <v>64.674648162620002</v>
      </c>
      <c r="BT253" s="32">
        <f t="shared" si="100"/>
        <v>90.226671062711148</v>
      </c>
      <c r="BU253" s="32"/>
      <c r="BV253" s="32">
        <v>64.674648162620002</v>
      </c>
      <c r="BW253" s="32"/>
      <c r="BX253" s="32">
        <f t="shared" si="108"/>
        <v>590.85485442782999</v>
      </c>
      <c r="BY253" s="32">
        <f t="shared" si="101"/>
        <v>608.96530724574222</v>
      </c>
      <c r="BZ253" s="32"/>
      <c r="CA253" s="32">
        <v>590.85485442782999</v>
      </c>
      <c r="CB253" s="32"/>
      <c r="CC253" s="32">
        <f t="shared" si="109"/>
        <v>1801.3260769731701</v>
      </c>
      <c r="CD253" s="32">
        <f t="shared" si="102"/>
        <v>1837.9905717939525</v>
      </c>
      <c r="CE253" s="32"/>
      <c r="CF253" s="32">
        <v>1801.3260769731701</v>
      </c>
      <c r="CG253" s="32"/>
      <c r="CH253" s="32">
        <f t="shared" si="110"/>
        <v>529.53758738214003</v>
      </c>
      <c r="CI253" s="32">
        <f t="shared" si="103"/>
        <v>530.69814818779867</v>
      </c>
      <c r="CJ253" s="32"/>
      <c r="CK253" s="32">
        <v>529.53758738214003</v>
      </c>
      <c r="CL253" s="32"/>
      <c r="CM253" s="32">
        <f t="shared" si="111"/>
        <v>2495.2574973022297</v>
      </c>
      <c r="CN253" s="32">
        <f t="shared" si="104"/>
        <v>2583.5696579803871</v>
      </c>
      <c r="CO253" s="32"/>
      <c r="CP253" s="32">
        <v>2495.2574973022297</v>
      </c>
      <c r="CQ253" s="32"/>
      <c r="CR253" s="240">
        <v>39.479999999999997</v>
      </c>
    </row>
    <row r="254" spans="51:96" ht="16" x14ac:dyDescent="0.5">
      <c r="AY254" s="30">
        <v>2010</v>
      </c>
      <c r="AZ254" s="36" t="s">
        <v>201</v>
      </c>
      <c r="BA254" s="36">
        <f t="shared" si="113"/>
        <v>7572.3177515502875</v>
      </c>
      <c r="BC254" s="32">
        <v>7572317.7515502879</v>
      </c>
      <c r="BD254" s="32">
        <f t="shared" si="97"/>
        <v>818.34664815769997</v>
      </c>
      <c r="BE254" s="32">
        <f t="shared" si="105"/>
        <v>748.2897799950282</v>
      </c>
      <c r="BF254" s="32"/>
      <c r="BG254" s="32">
        <v>818.34664815769997</v>
      </c>
      <c r="BH254" s="32"/>
      <c r="BI254" s="32">
        <f t="shared" si="112"/>
        <v>212.69678295598999</v>
      </c>
      <c r="BJ254" s="32">
        <f t="shared" si="98"/>
        <v>230.534413359225</v>
      </c>
      <c r="BK254" s="32"/>
      <c r="BL254" s="32">
        <v>212.69678295598999</v>
      </c>
      <c r="BM254" s="32"/>
      <c r="BN254" s="32">
        <f t="shared" si="106"/>
        <v>858.84773451417004</v>
      </c>
      <c r="BO254" s="32">
        <f t="shared" si="99"/>
        <v>883.69466702374802</v>
      </c>
      <c r="BP254" s="32"/>
      <c r="BQ254" s="32">
        <v>858.84773451417004</v>
      </c>
      <c r="BR254" s="32"/>
      <c r="BS254" s="32">
        <f t="shared" si="107"/>
        <v>59.83280442225</v>
      </c>
      <c r="BT254" s="32">
        <f t="shared" si="100"/>
        <v>83.471884528721091</v>
      </c>
      <c r="BU254" s="32"/>
      <c r="BV254" s="32">
        <v>59.83280442225</v>
      </c>
      <c r="BW254" s="32"/>
      <c r="BX254" s="32">
        <f t="shared" si="108"/>
        <v>602.90375262057</v>
      </c>
      <c r="BY254" s="32">
        <f t="shared" si="101"/>
        <v>621.38351949352</v>
      </c>
      <c r="BZ254" s="32"/>
      <c r="CA254" s="32">
        <v>602.90375262057</v>
      </c>
      <c r="CB254" s="32"/>
      <c r="CC254" s="32">
        <f t="shared" si="109"/>
        <v>1787.5624034565301</v>
      </c>
      <c r="CD254" s="32">
        <f t="shared" si="102"/>
        <v>1823.9467501448803</v>
      </c>
      <c r="CE254" s="32"/>
      <c r="CF254" s="32">
        <v>1787.5624034565301</v>
      </c>
      <c r="CG254" s="32"/>
      <c r="CH254" s="32">
        <f t="shared" si="110"/>
        <v>537.69427215854</v>
      </c>
      <c r="CI254" s="32">
        <f t="shared" si="103"/>
        <v>538.85483296419864</v>
      </c>
      <c r="CJ254" s="32"/>
      <c r="CK254" s="32">
        <v>537.69427215854</v>
      </c>
      <c r="CL254" s="32"/>
      <c r="CM254" s="32">
        <f t="shared" si="111"/>
        <v>2475.9491790080401</v>
      </c>
      <c r="CN254" s="32">
        <f t="shared" si="104"/>
        <v>2563.5779796283819</v>
      </c>
      <c r="CO254" s="32"/>
      <c r="CP254" s="32">
        <v>2475.9491790080401</v>
      </c>
      <c r="CQ254" s="32"/>
      <c r="CR254" s="240">
        <v>40.1</v>
      </c>
    </row>
    <row r="255" spans="51:96" ht="16" x14ac:dyDescent="0.5">
      <c r="AY255" s="30">
        <v>2010</v>
      </c>
      <c r="AZ255" s="36" t="s">
        <v>202</v>
      </c>
      <c r="BA255" s="36">
        <f t="shared" si="113"/>
        <v>7615.5163130165229</v>
      </c>
      <c r="BC255" s="32">
        <v>7615516.3130165227</v>
      </c>
      <c r="BD255" s="32">
        <f t="shared" si="97"/>
        <v>852.39962233866004</v>
      </c>
      <c r="BE255" s="32">
        <f t="shared" si="105"/>
        <v>779.42755347453351</v>
      </c>
      <c r="BF255" s="32"/>
      <c r="BG255" s="32">
        <v>852.39962233866004</v>
      </c>
      <c r="BH255" s="32"/>
      <c r="BI255" s="32">
        <f t="shared" si="112"/>
        <v>214.75225320323</v>
      </c>
      <c r="BJ255" s="32">
        <f t="shared" si="98"/>
        <v>232.7622638280441</v>
      </c>
      <c r="BK255" s="32"/>
      <c r="BL255" s="32">
        <v>214.75225320323</v>
      </c>
      <c r="BM255" s="32"/>
      <c r="BN255" s="32">
        <f t="shared" si="106"/>
        <v>844.11216883456996</v>
      </c>
      <c r="BO255" s="32">
        <f t="shared" si="99"/>
        <v>868.53279340710878</v>
      </c>
      <c r="BP255" s="32"/>
      <c r="BQ255" s="32">
        <v>844.11216883456996</v>
      </c>
      <c r="BR255" s="32"/>
      <c r="BS255" s="32">
        <f t="shared" si="107"/>
        <v>61.61994483806</v>
      </c>
      <c r="BT255" s="32">
        <f t="shared" si="100"/>
        <v>85.965098408056292</v>
      </c>
      <c r="BU255" s="32"/>
      <c r="BV255" s="32">
        <v>61.61994483806</v>
      </c>
      <c r="BW255" s="32"/>
      <c r="BX255" s="32">
        <f t="shared" si="108"/>
        <v>609.18171079963997</v>
      </c>
      <c r="BY255" s="32">
        <f t="shared" si="101"/>
        <v>627.85390507594093</v>
      </c>
      <c r="BZ255" s="32"/>
      <c r="CA255" s="32">
        <v>609.18171079963997</v>
      </c>
      <c r="CB255" s="32"/>
      <c r="CC255" s="32">
        <f t="shared" si="109"/>
        <v>1828.3076049608901</v>
      </c>
      <c r="CD255" s="32">
        <f t="shared" si="102"/>
        <v>1865.5212863536146</v>
      </c>
      <c r="CE255" s="32"/>
      <c r="CF255" s="32">
        <v>1828.3076049608901</v>
      </c>
      <c r="CG255" s="32"/>
      <c r="CH255" s="32">
        <f t="shared" si="110"/>
        <v>530.22027054927003</v>
      </c>
      <c r="CI255" s="32">
        <f t="shared" si="103"/>
        <v>531.38083135492866</v>
      </c>
      <c r="CJ255" s="32"/>
      <c r="CK255" s="32">
        <v>530.22027054927003</v>
      </c>
      <c r="CL255" s="32"/>
      <c r="CM255" s="32">
        <f t="shared" si="111"/>
        <v>2461.2728991360405</v>
      </c>
      <c r="CN255" s="32">
        <f t="shared" si="104"/>
        <v>2548.3822768160185</v>
      </c>
      <c r="CO255" s="32"/>
      <c r="CP255" s="32">
        <v>2461.2728991360405</v>
      </c>
      <c r="CQ255" s="32"/>
      <c r="CR255" s="240">
        <v>39.93</v>
      </c>
    </row>
    <row r="256" spans="51:96" ht="16" x14ac:dyDescent="0.5">
      <c r="AY256" s="38">
        <f t="shared" ref="AY256:AY287" si="114">+AY244+1</f>
        <v>2011</v>
      </c>
      <c r="AZ256" s="36" t="s">
        <v>203</v>
      </c>
      <c r="BA256" s="36">
        <f t="shared" si="113"/>
        <v>7621.0299460484584</v>
      </c>
      <c r="BC256" s="32">
        <v>7621029.9460484581</v>
      </c>
      <c r="BD256" s="32">
        <f t="shared" si="97"/>
        <v>871.75633159826998</v>
      </c>
      <c r="BE256" s="32">
        <f t="shared" si="105"/>
        <v>797.12717715590281</v>
      </c>
      <c r="BF256" s="32"/>
      <c r="BG256" s="32">
        <v>871.75633159826998</v>
      </c>
      <c r="BH256" s="32"/>
      <c r="BI256" s="32">
        <f t="shared" si="112"/>
        <v>216.56091982327999</v>
      </c>
      <c r="BJ256" s="32">
        <f t="shared" si="98"/>
        <v>234.72261269849182</v>
      </c>
      <c r="BK256" s="32"/>
      <c r="BL256" s="32">
        <v>216.56091982327999</v>
      </c>
      <c r="BM256" s="32"/>
      <c r="BN256" s="32">
        <f t="shared" si="106"/>
        <v>844.95975915917097</v>
      </c>
      <c r="BO256" s="32">
        <f t="shared" si="99"/>
        <v>869.4049049812221</v>
      </c>
      <c r="BP256" s="32"/>
      <c r="BQ256" s="32">
        <v>844.95975915917097</v>
      </c>
      <c r="BR256" s="32"/>
      <c r="BS256" s="32">
        <f t="shared" si="107"/>
        <v>61.657285234089997</v>
      </c>
      <c r="BT256" s="32">
        <f t="shared" si="100"/>
        <v>86.017191457275189</v>
      </c>
      <c r="BU256" s="32"/>
      <c r="BV256" s="32">
        <v>61.657285234089997</v>
      </c>
      <c r="BW256" s="32"/>
      <c r="BX256" s="32">
        <f t="shared" si="108"/>
        <v>596.91120118588003</v>
      </c>
      <c r="BY256" s="32">
        <f t="shared" si="101"/>
        <v>615.20728873521341</v>
      </c>
      <c r="BZ256" s="32"/>
      <c r="CA256" s="32">
        <v>596.91120118588003</v>
      </c>
      <c r="CB256" s="32"/>
      <c r="CC256" s="32">
        <f t="shared" si="109"/>
        <v>1829.5442215200701</v>
      </c>
      <c r="CD256" s="32">
        <f t="shared" si="102"/>
        <v>1866.7830732148345</v>
      </c>
      <c r="CE256" s="32"/>
      <c r="CF256" s="32">
        <v>1829.5442215200701</v>
      </c>
      <c r="CG256" s="32"/>
      <c r="CH256" s="32">
        <f t="shared" si="110"/>
        <v>534.14946723395997</v>
      </c>
      <c r="CI256" s="32">
        <f t="shared" si="103"/>
        <v>535.3100280396186</v>
      </c>
      <c r="CJ256" s="32"/>
      <c r="CK256" s="32">
        <v>534.14946723395997</v>
      </c>
      <c r="CL256" s="32"/>
      <c r="CM256" s="32">
        <f t="shared" si="111"/>
        <v>2448.5339026524211</v>
      </c>
      <c r="CN256" s="32">
        <f t="shared" si="104"/>
        <v>2535.1924217314104</v>
      </c>
      <c r="CO256" s="32"/>
      <c r="CP256" s="32">
        <v>2448.5339026524211</v>
      </c>
      <c r="CQ256" s="32"/>
      <c r="CR256" s="240">
        <v>38.67</v>
      </c>
    </row>
    <row r="257" spans="51:96" ht="16" x14ac:dyDescent="0.5">
      <c r="AY257" s="38">
        <f t="shared" si="114"/>
        <v>2011</v>
      </c>
      <c r="AZ257" s="36" t="s">
        <v>192</v>
      </c>
      <c r="BA257" s="36">
        <f t="shared" si="113"/>
        <v>7623.9218017392413</v>
      </c>
      <c r="BC257" s="32">
        <v>7623921.801739241</v>
      </c>
      <c r="BD257" s="32">
        <f t="shared" si="97"/>
        <v>851.84737616045004</v>
      </c>
      <c r="BE257" s="32">
        <f t="shared" si="105"/>
        <v>778.92258388478069</v>
      </c>
      <c r="BF257" s="32"/>
      <c r="BG257" s="32">
        <v>851.84737616045004</v>
      </c>
      <c r="BH257" s="32"/>
      <c r="BI257" s="32">
        <f t="shared" si="112"/>
        <v>220.91711428698</v>
      </c>
      <c r="BJ257" s="32">
        <f t="shared" si="98"/>
        <v>239.44413561581578</v>
      </c>
      <c r="BK257" s="32"/>
      <c r="BL257" s="32">
        <v>220.91711428698</v>
      </c>
      <c r="BM257" s="32"/>
      <c r="BN257" s="32">
        <f t="shared" si="106"/>
        <v>844.99617416661999</v>
      </c>
      <c r="BO257" s="32">
        <f t="shared" si="99"/>
        <v>869.44237349466084</v>
      </c>
      <c r="BP257" s="32"/>
      <c r="BQ257" s="32">
        <v>844.99617416661999</v>
      </c>
      <c r="BR257" s="32"/>
      <c r="BS257" s="32">
        <f t="shared" si="107"/>
        <v>68.282359534440005</v>
      </c>
      <c r="BT257" s="32">
        <f t="shared" si="100"/>
        <v>95.259737286990088</v>
      </c>
      <c r="BU257" s="32"/>
      <c r="BV257" s="32">
        <v>68.282359534440005</v>
      </c>
      <c r="BW257" s="32"/>
      <c r="BX257" s="32">
        <f t="shared" si="108"/>
        <v>592.65722124642002</v>
      </c>
      <c r="BY257" s="32">
        <f t="shared" si="101"/>
        <v>610.82291889981775</v>
      </c>
      <c r="BZ257" s="32"/>
      <c r="CA257" s="32">
        <v>592.65722124642002</v>
      </c>
      <c r="CB257" s="32"/>
      <c r="CC257" s="32">
        <f t="shared" si="109"/>
        <v>1821.93691020703</v>
      </c>
      <c r="CD257" s="32">
        <f t="shared" si="102"/>
        <v>1859.0209214041174</v>
      </c>
      <c r="CE257" s="32"/>
      <c r="CF257" s="32">
        <v>1821.93691020703</v>
      </c>
      <c r="CG257" s="32"/>
      <c r="CH257" s="32">
        <f t="shared" si="110"/>
        <v>518.61751856850003</v>
      </c>
      <c r="CI257" s="32">
        <f t="shared" si="103"/>
        <v>519.77807937415866</v>
      </c>
      <c r="CJ257" s="32"/>
      <c r="CK257" s="32">
        <v>518.61751856850003</v>
      </c>
      <c r="CL257" s="32"/>
      <c r="CM257" s="32">
        <f t="shared" si="111"/>
        <v>2493.22294040822</v>
      </c>
      <c r="CN257" s="32">
        <f t="shared" si="104"/>
        <v>2581.4630940428051</v>
      </c>
      <c r="CO257" s="32"/>
      <c r="CP257" s="32">
        <v>2493.22294040822</v>
      </c>
      <c r="CQ257" s="32"/>
      <c r="CR257" s="240">
        <v>38.979999999999997</v>
      </c>
    </row>
    <row r="258" spans="51:96" ht="16" x14ac:dyDescent="0.5">
      <c r="AY258" s="38">
        <f t="shared" si="114"/>
        <v>2011</v>
      </c>
      <c r="AZ258" s="36" t="s">
        <v>193</v>
      </c>
      <c r="BA258" s="36">
        <f t="shared" si="113"/>
        <v>7655.0958412460368</v>
      </c>
      <c r="BC258" s="32">
        <v>7655095.8412460368</v>
      </c>
      <c r="BD258" s="32">
        <f t="shared" si="97"/>
        <v>823.94427884799995</v>
      </c>
      <c r="BE258" s="32">
        <f t="shared" si="105"/>
        <v>753.40820975479767</v>
      </c>
      <c r="BF258" s="32"/>
      <c r="BG258" s="32">
        <v>823.94427884799995</v>
      </c>
      <c r="BH258" s="32"/>
      <c r="BI258" s="32">
        <f t="shared" si="112"/>
        <v>217.01622306518999</v>
      </c>
      <c r="BJ258" s="32">
        <f t="shared" si="98"/>
        <v>235.21609955012886</v>
      </c>
      <c r="BK258" s="32"/>
      <c r="BL258" s="32">
        <v>217.01622306518999</v>
      </c>
      <c r="BM258" s="32"/>
      <c r="BN258" s="32">
        <f t="shared" si="106"/>
        <v>863.87971486919002</v>
      </c>
      <c r="BO258" s="32">
        <f t="shared" si="99"/>
        <v>888.87222530981001</v>
      </c>
      <c r="BP258" s="32"/>
      <c r="BQ258" s="32">
        <v>863.87971486919002</v>
      </c>
      <c r="BR258" s="32"/>
      <c r="BS258" s="32">
        <f t="shared" si="107"/>
        <v>66.981029718429994</v>
      </c>
      <c r="BT258" s="32">
        <f t="shared" si="100"/>
        <v>93.444270785216432</v>
      </c>
      <c r="BU258" s="32"/>
      <c r="BV258" s="32">
        <v>66.981029718429994</v>
      </c>
      <c r="BW258" s="32"/>
      <c r="BX258" s="32">
        <f t="shared" si="108"/>
        <v>599.68714492037998</v>
      </c>
      <c r="BY258" s="32">
        <f t="shared" si="101"/>
        <v>618.06831867599919</v>
      </c>
      <c r="BZ258" s="32"/>
      <c r="CA258" s="32">
        <v>599.68714492037998</v>
      </c>
      <c r="CB258" s="32"/>
      <c r="CC258" s="32">
        <f t="shared" si="109"/>
        <v>1789.6678573105901</v>
      </c>
      <c r="CD258" s="32">
        <f t="shared" si="102"/>
        <v>1826.0950587618368</v>
      </c>
      <c r="CE258" s="32"/>
      <c r="CF258" s="32">
        <v>1789.6678573105901</v>
      </c>
      <c r="CG258" s="32"/>
      <c r="CH258" s="32">
        <f t="shared" si="110"/>
        <v>527.77512813140004</v>
      </c>
      <c r="CI258" s="32">
        <f t="shared" si="103"/>
        <v>528.93568893705867</v>
      </c>
      <c r="CJ258" s="32"/>
      <c r="CK258" s="32">
        <v>527.77512813140004</v>
      </c>
      <c r="CL258" s="32"/>
      <c r="CM258" s="32">
        <f t="shared" si="111"/>
        <v>2553.4517629562401</v>
      </c>
      <c r="CN258" s="32">
        <f t="shared" si="104"/>
        <v>2643.8235352554593</v>
      </c>
      <c r="CO258" s="32"/>
      <c r="CP258" s="32">
        <v>2553.4517629562401</v>
      </c>
      <c r="CQ258" s="32"/>
      <c r="CR258" s="240">
        <v>38.880000000000003</v>
      </c>
    </row>
    <row r="259" spans="51:96" ht="16" x14ac:dyDescent="0.5">
      <c r="AY259" s="38">
        <f t="shared" si="114"/>
        <v>2011</v>
      </c>
      <c r="AZ259" s="36" t="s">
        <v>194</v>
      </c>
      <c r="BA259" s="36">
        <f t="shared" si="113"/>
        <v>7665.522471209114</v>
      </c>
      <c r="BC259" s="32">
        <v>7665522.4712091144</v>
      </c>
      <c r="BD259" s="32">
        <f t="shared" si="97"/>
        <v>763.89876543784999</v>
      </c>
      <c r="BE259" s="32">
        <f t="shared" si="105"/>
        <v>698.50306152632822</v>
      </c>
      <c r="BF259" s="32"/>
      <c r="BG259" s="32">
        <v>763.89876543784999</v>
      </c>
      <c r="BH259" s="32"/>
      <c r="BI259" s="32">
        <f t="shared" si="112"/>
        <v>219.21232495366999</v>
      </c>
      <c r="BJ259" s="32">
        <f t="shared" si="98"/>
        <v>237.59637561026364</v>
      </c>
      <c r="BK259" s="32"/>
      <c r="BL259" s="32">
        <v>219.21232495366999</v>
      </c>
      <c r="BM259" s="32"/>
      <c r="BN259" s="32">
        <f t="shared" si="106"/>
        <v>848.81758294404005</v>
      </c>
      <c r="BO259" s="32">
        <f t="shared" si="99"/>
        <v>873.37433770835707</v>
      </c>
      <c r="BP259" s="32"/>
      <c r="BQ259" s="32">
        <v>848.81758294404005</v>
      </c>
      <c r="BR259" s="32"/>
      <c r="BS259" s="32">
        <f t="shared" si="107"/>
        <v>66.214617069369993</v>
      </c>
      <c r="BT259" s="32">
        <f t="shared" si="100"/>
        <v>92.375059526251974</v>
      </c>
      <c r="BU259" s="32"/>
      <c r="BV259" s="32">
        <v>66.214617069369993</v>
      </c>
      <c r="BW259" s="32"/>
      <c r="BX259" s="32">
        <f t="shared" si="108"/>
        <v>610.87702429296996</v>
      </c>
      <c r="BY259" s="32">
        <f t="shared" si="101"/>
        <v>629.60118208417214</v>
      </c>
      <c r="BZ259" s="32"/>
      <c r="CA259" s="32">
        <v>610.87702429296996</v>
      </c>
      <c r="CB259" s="32"/>
      <c r="CC259" s="32">
        <f t="shared" si="109"/>
        <v>1798.0020125926999</v>
      </c>
      <c r="CD259" s="32">
        <f t="shared" si="102"/>
        <v>1834.5988488463747</v>
      </c>
      <c r="CE259" s="32"/>
      <c r="CF259" s="32">
        <v>1798.0020125926999</v>
      </c>
      <c r="CG259" s="32"/>
      <c r="CH259" s="32">
        <f t="shared" si="110"/>
        <v>541.86564523875995</v>
      </c>
      <c r="CI259" s="32">
        <f t="shared" si="103"/>
        <v>543.02620604441859</v>
      </c>
      <c r="CJ259" s="32"/>
      <c r="CK259" s="32">
        <v>541.86564523875995</v>
      </c>
      <c r="CL259" s="32"/>
      <c r="CM259" s="32">
        <f t="shared" si="111"/>
        <v>2595.1793690265199</v>
      </c>
      <c r="CN259" s="32">
        <f t="shared" si="104"/>
        <v>2687.0279648824171</v>
      </c>
      <c r="CO259" s="32"/>
      <c r="CP259" s="32">
        <v>2595.1793690265199</v>
      </c>
      <c r="CQ259" s="32"/>
      <c r="CR259" s="240">
        <v>40.21</v>
      </c>
    </row>
    <row r="260" spans="51:96" ht="16" x14ac:dyDescent="0.5">
      <c r="AY260" s="38">
        <f t="shared" si="114"/>
        <v>2011</v>
      </c>
      <c r="AZ260" s="36" t="s">
        <v>195</v>
      </c>
      <c r="BA260" s="36">
        <f t="shared" si="113"/>
        <v>7698.5433083205899</v>
      </c>
      <c r="BC260" s="32">
        <v>7698543.3083205903</v>
      </c>
      <c r="BD260" s="32">
        <f t="shared" si="97"/>
        <v>726.11153792960999</v>
      </c>
      <c r="BE260" s="32">
        <f t="shared" si="105"/>
        <v>663.95071598618483</v>
      </c>
      <c r="BF260" s="32"/>
      <c r="BG260" s="32">
        <v>726.11153792960999</v>
      </c>
      <c r="BH260" s="32"/>
      <c r="BI260" s="32">
        <f t="shared" si="112"/>
        <v>213.14525674834999</v>
      </c>
      <c r="BJ260" s="32">
        <f t="shared" si="98"/>
        <v>231.02049801547528</v>
      </c>
      <c r="BK260" s="32"/>
      <c r="BL260" s="32">
        <v>213.14525674834999</v>
      </c>
      <c r="BM260" s="32"/>
      <c r="BN260" s="32">
        <f t="shared" si="106"/>
        <v>872.20709711706002</v>
      </c>
      <c r="BO260" s="32">
        <f t="shared" si="99"/>
        <v>897.44052325947359</v>
      </c>
      <c r="BP260" s="32"/>
      <c r="BQ260" s="32">
        <v>872.20709711706002</v>
      </c>
      <c r="BR260" s="32"/>
      <c r="BS260" s="32">
        <f t="shared" si="107"/>
        <v>59.934080294490002</v>
      </c>
      <c r="BT260" s="32">
        <f t="shared" si="100"/>
        <v>83.613173040847386</v>
      </c>
      <c r="BU260" s="32"/>
      <c r="BV260" s="32">
        <v>59.934080294490002</v>
      </c>
      <c r="BW260" s="32"/>
      <c r="BX260" s="32">
        <f t="shared" si="108"/>
        <v>610.02628526596004</v>
      </c>
      <c r="BY260" s="32">
        <f t="shared" si="101"/>
        <v>628.72436682389855</v>
      </c>
      <c r="BZ260" s="32"/>
      <c r="CA260" s="32">
        <v>610.02628526596004</v>
      </c>
      <c r="CB260" s="32"/>
      <c r="CC260" s="32">
        <f t="shared" si="109"/>
        <v>1816.6005180944201</v>
      </c>
      <c r="CD260" s="32">
        <f t="shared" si="102"/>
        <v>1853.5759114662976</v>
      </c>
      <c r="CE260" s="32"/>
      <c r="CF260" s="32">
        <v>1816.6005180944201</v>
      </c>
      <c r="CG260" s="32"/>
      <c r="CH260" s="32">
        <f t="shared" si="110"/>
        <v>559.63402650004002</v>
      </c>
      <c r="CI260" s="32">
        <f t="shared" si="103"/>
        <v>560.79458730569866</v>
      </c>
      <c r="CJ260" s="32"/>
      <c r="CK260" s="32">
        <v>559.63402650004002</v>
      </c>
      <c r="CL260" s="32"/>
      <c r="CM260" s="32">
        <f t="shared" si="111"/>
        <v>2625.1952716508999</v>
      </c>
      <c r="CN260" s="32">
        <f t="shared" si="104"/>
        <v>2718.1061904206967</v>
      </c>
      <c r="CO260" s="32"/>
      <c r="CP260" s="32">
        <v>2625.1952716508999</v>
      </c>
      <c r="CQ260" s="32"/>
      <c r="CR260" s="240">
        <v>39.770000000000003</v>
      </c>
    </row>
    <row r="261" spans="51:96" ht="16" x14ac:dyDescent="0.5">
      <c r="AY261" s="38">
        <f t="shared" si="114"/>
        <v>2011</v>
      </c>
      <c r="AZ261" s="36" t="s">
        <v>196</v>
      </c>
      <c r="BA261" s="36">
        <f t="shared" si="113"/>
        <v>7659.4265621609147</v>
      </c>
      <c r="BC261" s="32">
        <v>7659426.5621609148</v>
      </c>
      <c r="BD261" s="32">
        <f t="shared" si="97"/>
        <v>706.53928979171997</v>
      </c>
      <c r="BE261" s="32">
        <f t="shared" si="105"/>
        <v>646.05400523887386</v>
      </c>
      <c r="BF261" s="32"/>
      <c r="BG261" s="32">
        <v>706.53928979171997</v>
      </c>
      <c r="BH261" s="32"/>
      <c r="BI261" s="32">
        <f t="shared" si="112"/>
        <v>222.40826545561001</v>
      </c>
      <c r="BJ261" s="32">
        <f t="shared" si="98"/>
        <v>241.06034087812654</v>
      </c>
      <c r="BK261" s="32"/>
      <c r="BL261" s="32">
        <v>222.40826545561001</v>
      </c>
      <c r="BM261" s="32"/>
      <c r="BN261" s="32">
        <f t="shared" si="106"/>
        <v>850.19882952237003</v>
      </c>
      <c r="BO261" s="32">
        <f t="shared" si="99"/>
        <v>874.79554450213811</v>
      </c>
      <c r="BP261" s="32"/>
      <c r="BQ261" s="32">
        <v>850.19882952237003</v>
      </c>
      <c r="BR261" s="32"/>
      <c r="BS261" s="32">
        <f t="shared" si="107"/>
        <v>58.274857002680001</v>
      </c>
      <c r="BT261" s="32">
        <f t="shared" si="100"/>
        <v>81.298414500633854</v>
      </c>
      <c r="BU261" s="32"/>
      <c r="BV261" s="32">
        <v>58.274857002680001</v>
      </c>
      <c r="BW261" s="32"/>
      <c r="BX261" s="32">
        <f t="shared" si="108"/>
        <v>624.83792392034002</v>
      </c>
      <c r="BY261" s="32">
        <f t="shared" si="101"/>
        <v>643.99000104249524</v>
      </c>
      <c r="BZ261" s="32"/>
      <c r="CA261" s="32">
        <v>624.83792392034002</v>
      </c>
      <c r="CB261" s="32"/>
      <c r="CC261" s="32">
        <f t="shared" si="109"/>
        <v>1819.8864607287899</v>
      </c>
      <c r="CD261" s="32">
        <f t="shared" si="102"/>
        <v>1856.9287367313245</v>
      </c>
      <c r="CE261" s="32"/>
      <c r="CF261" s="32">
        <v>1819.8864607287899</v>
      </c>
      <c r="CG261" s="32"/>
      <c r="CH261" s="32">
        <f t="shared" si="110"/>
        <v>553.89425769160005</v>
      </c>
      <c r="CI261" s="32">
        <f t="shared" si="103"/>
        <v>555.05481849725868</v>
      </c>
      <c r="CJ261" s="32"/>
      <c r="CK261" s="32">
        <v>553.89425769160005</v>
      </c>
      <c r="CL261" s="32"/>
      <c r="CM261" s="32">
        <f t="shared" si="111"/>
        <v>2609.4275959891802</v>
      </c>
      <c r="CN261" s="32">
        <f t="shared" si="104"/>
        <v>2701.7804651356155</v>
      </c>
      <c r="CO261" s="32"/>
      <c r="CP261" s="32">
        <v>2609.4275959891802</v>
      </c>
      <c r="CQ261" s="32"/>
      <c r="CR261" s="240">
        <v>39.71</v>
      </c>
    </row>
    <row r="262" spans="51:96" ht="16" x14ac:dyDescent="0.5">
      <c r="AY262" s="38">
        <f t="shared" si="114"/>
        <v>2011</v>
      </c>
      <c r="AZ262" s="36" t="s">
        <v>197</v>
      </c>
      <c r="BA262" s="36">
        <f t="shared" si="113"/>
        <v>7684.1899585944884</v>
      </c>
      <c r="BC262" s="32">
        <v>7684189.958594488</v>
      </c>
      <c r="BD262" s="32">
        <f t="shared" si="97"/>
        <v>707.87568897296001</v>
      </c>
      <c r="BE262" s="32">
        <f t="shared" si="105"/>
        <v>647.27599820672788</v>
      </c>
      <c r="BF262" s="32"/>
      <c r="BG262" s="32">
        <v>707.87568897296001</v>
      </c>
      <c r="BH262" s="32"/>
      <c r="BI262" s="32">
        <f t="shared" si="112"/>
        <v>223.33863344893999</v>
      </c>
      <c r="BJ262" s="32">
        <f t="shared" si="98"/>
        <v>242.06873337268959</v>
      </c>
      <c r="BK262" s="32"/>
      <c r="BL262" s="32">
        <v>223.33863344893999</v>
      </c>
      <c r="BM262" s="32"/>
      <c r="BN262" s="32">
        <f t="shared" si="106"/>
        <v>871.27863466919996</v>
      </c>
      <c r="BO262" s="32">
        <f t="shared" si="99"/>
        <v>896.48519988754924</v>
      </c>
      <c r="BP262" s="32"/>
      <c r="BQ262" s="32">
        <v>871.27863466919996</v>
      </c>
      <c r="BR262" s="32"/>
      <c r="BS262" s="32">
        <f t="shared" si="107"/>
        <v>58.707964839900001</v>
      </c>
      <c r="BT262" s="32">
        <f t="shared" si="100"/>
        <v>81.902637012448253</v>
      </c>
      <c r="BU262" s="32"/>
      <c r="BV262" s="32">
        <v>58.707964839900001</v>
      </c>
      <c r="BW262" s="32"/>
      <c r="BX262" s="32">
        <f t="shared" si="108"/>
        <v>614.19700808891002</v>
      </c>
      <c r="BY262" s="32">
        <f t="shared" si="101"/>
        <v>633.02292760626551</v>
      </c>
      <c r="BZ262" s="32"/>
      <c r="CA262" s="32">
        <v>614.19700808891002</v>
      </c>
      <c r="CB262" s="32"/>
      <c r="CC262" s="32">
        <f t="shared" si="109"/>
        <v>1803.7706540388099</v>
      </c>
      <c r="CD262" s="32">
        <f t="shared" si="102"/>
        <v>1840.4849061935411</v>
      </c>
      <c r="CE262" s="32"/>
      <c r="CF262" s="32">
        <v>1803.7706540388099</v>
      </c>
      <c r="CG262" s="32"/>
      <c r="CH262" s="32">
        <f t="shared" si="110"/>
        <v>551.08824885355</v>
      </c>
      <c r="CI262" s="32">
        <f t="shared" si="103"/>
        <v>552.24880965920863</v>
      </c>
      <c r="CJ262" s="32"/>
      <c r="CK262" s="32">
        <v>551.08824885355</v>
      </c>
      <c r="CL262" s="32"/>
      <c r="CM262" s="32">
        <f t="shared" si="111"/>
        <v>2640.3738369531102</v>
      </c>
      <c r="CN262" s="32">
        <f t="shared" si="104"/>
        <v>2733.821955550693</v>
      </c>
      <c r="CO262" s="32"/>
      <c r="CP262" s="32">
        <v>2640.3738369531102</v>
      </c>
      <c r="CQ262" s="32"/>
      <c r="CR262" s="240">
        <v>39.340000000000003</v>
      </c>
    </row>
    <row r="263" spans="51:96" ht="16" x14ac:dyDescent="0.5">
      <c r="AY263" s="38">
        <f t="shared" si="114"/>
        <v>2011</v>
      </c>
      <c r="AZ263" s="36" t="s">
        <v>198</v>
      </c>
      <c r="BA263" s="36">
        <f t="shared" si="113"/>
        <v>7688.4061613901913</v>
      </c>
      <c r="BC263" s="32">
        <v>7688406.1613901909</v>
      </c>
      <c r="BD263" s="32">
        <f t="shared" si="97"/>
        <v>711.22</v>
      </c>
      <c r="BE263" s="32">
        <f t="shared" si="105"/>
        <v>650.33401007528323</v>
      </c>
      <c r="BF263" s="32"/>
      <c r="BG263" s="32">
        <v>711.22</v>
      </c>
      <c r="BH263" s="32"/>
      <c r="BI263" s="32">
        <f t="shared" si="112"/>
        <v>226.22</v>
      </c>
      <c r="BJ263" s="32">
        <f t="shared" si="98"/>
        <v>245.19174321933573</v>
      </c>
      <c r="BK263" s="32"/>
      <c r="BL263" s="32">
        <v>226.22</v>
      </c>
      <c r="BM263" s="32"/>
      <c r="BN263" s="32">
        <f t="shared" si="106"/>
        <v>881.55</v>
      </c>
      <c r="BO263" s="32">
        <f t="shared" si="99"/>
        <v>907.05372140902125</v>
      </c>
      <c r="BP263" s="32"/>
      <c r="BQ263" s="32">
        <v>881.55</v>
      </c>
      <c r="BR263" s="32"/>
      <c r="BS263" s="32">
        <f t="shared" si="107"/>
        <v>57.83</v>
      </c>
      <c r="BT263" s="32">
        <f t="shared" si="100"/>
        <v>80.677800897142291</v>
      </c>
      <c r="BU263" s="32"/>
      <c r="BV263" s="32">
        <v>57.83</v>
      </c>
      <c r="BW263" s="32"/>
      <c r="BX263" s="32">
        <f t="shared" si="108"/>
        <v>610.46</v>
      </c>
      <c r="BY263" s="32">
        <f t="shared" si="101"/>
        <v>629.17137546619438</v>
      </c>
      <c r="BZ263" s="32"/>
      <c r="CA263" s="32">
        <v>610.46</v>
      </c>
      <c r="CB263" s="32"/>
      <c r="CC263" s="32">
        <f t="shared" si="109"/>
        <v>1816.7</v>
      </c>
      <c r="CD263" s="32">
        <f t="shared" si="102"/>
        <v>1853.6774182433646</v>
      </c>
      <c r="CE263" s="32"/>
      <c r="CF263" s="32">
        <v>1816.7</v>
      </c>
      <c r="CG263" s="32"/>
      <c r="CH263" s="32">
        <f t="shared" si="110"/>
        <v>553.79999999999995</v>
      </c>
      <c r="CI263" s="32">
        <f t="shared" si="103"/>
        <v>554.96056080565859</v>
      </c>
      <c r="CJ263" s="32"/>
      <c r="CK263" s="32">
        <v>553.79999999999995</v>
      </c>
      <c r="CL263" s="32"/>
      <c r="CM263" s="32">
        <f t="shared" si="111"/>
        <v>2630.9799999999996</v>
      </c>
      <c r="CN263" s="32">
        <f t="shared" si="104"/>
        <v>2724.0956518925291</v>
      </c>
      <c r="CO263" s="32"/>
      <c r="CP263" s="32">
        <v>2630.9799999999996</v>
      </c>
      <c r="CQ263" s="32"/>
      <c r="CR263" s="240">
        <v>39.200000000000003</v>
      </c>
    </row>
    <row r="264" spans="51:96" ht="16" x14ac:dyDescent="0.5">
      <c r="AY264" s="38">
        <f t="shared" si="114"/>
        <v>2011</v>
      </c>
      <c r="AZ264" s="36" t="s">
        <v>199</v>
      </c>
      <c r="BA264" s="36">
        <f t="shared" si="113"/>
        <v>7703.1361115645523</v>
      </c>
      <c r="BC264" s="32">
        <v>7703136.1115645524</v>
      </c>
      <c r="BD264" s="32">
        <f t="shared" si="97"/>
        <v>719.11373838562008</v>
      </c>
      <c r="BE264" s="32">
        <f t="shared" si="105"/>
        <v>657.55198276840986</v>
      </c>
      <c r="BF264" s="32"/>
      <c r="BG264" s="32">
        <v>719.11373838562008</v>
      </c>
      <c r="BH264" s="32"/>
      <c r="BI264" s="32">
        <f t="shared" si="112"/>
        <v>219.51597206654</v>
      </c>
      <c r="BJ264" s="32">
        <f t="shared" si="98"/>
        <v>237.92548782372003</v>
      </c>
      <c r="BK264" s="32"/>
      <c r="BL264" s="32">
        <v>219.51597206654</v>
      </c>
      <c r="BM264" s="32"/>
      <c r="BN264" s="32">
        <f t="shared" si="106"/>
        <v>888.70026334214003</v>
      </c>
      <c r="BO264" s="32">
        <f t="shared" si="99"/>
        <v>914.41084576219771</v>
      </c>
      <c r="BP264" s="32"/>
      <c r="BQ264" s="32">
        <v>888.70026334214003</v>
      </c>
      <c r="BR264" s="32"/>
      <c r="BS264" s="32">
        <f t="shared" si="107"/>
        <v>56.13347828429</v>
      </c>
      <c r="BT264" s="32">
        <f t="shared" si="100"/>
        <v>78.311007862424518</v>
      </c>
      <c r="BU264" s="32"/>
      <c r="BV264" s="32">
        <v>56.13347828429</v>
      </c>
      <c r="BW264" s="32"/>
      <c r="BX264" s="32">
        <f t="shared" si="108"/>
        <v>614.60251424305</v>
      </c>
      <c r="BY264" s="32">
        <f t="shared" si="101"/>
        <v>633.44086303980782</v>
      </c>
      <c r="BZ264" s="32"/>
      <c r="CA264" s="32">
        <v>614.60251424305</v>
      </c>
      <c r="CB264" s="32"/>
      <c r="CC264" s="32">
        <f t="shared" si="109"/>
        <v>1803.4989089297201</v>
      </c>
      <c r="CD264" s="32">
        <f t="shared" si="102"/>
        <v>1840.2076299386626</v>
      </c>
      <c r="CE264" s="32"/>
      <c r="CF264" s="32">
        <v>1803.4989089297201</v>
      </c>
      <c r="CG264" s="32"/>
      <c r="CH264" s="32">
        <f t="shared" si="110"/>
        <v>546.29844476122105</v>
      </c>
      <c r="CI264" s="32">
        <f t="shared" si="103"/>
        <v>547.45900556687968</v>
      </c>
      <c r="CJ264" s="32"/>
      <c r="CK264" s="32">
        <v>546.29844476122105</v>
      </c>
      <c r="CL264" s="32"/>
      <c r="CM264" s="32">
        <f t="shared" si="111"/>
        <v>2647.91179404576</v>
      </c>
      <c r="CN264" s="32">
        <f t="shared" si="104"/>
        <v>2741.6266960429202</v>
      </c>
      <c r="CO264" s="32"/>
      <c r="CP264" s="32">
        <v>2647.91179404576</v>
      </c>
      <c r="CQ264" s="32"/>
      <c r="CR264" s="240">
        <v>39.51</v>
      </c>
    </row>
    <row r="265" spans="51:96" ht="16" x14ac:dyDescent="0.5">
      <c r="AY265" s="38">
        <f t="shared" si="114"/>
        <v>2011</v>
      </c>
      <c r="AZ265" s="36" t="s">
        <v>200</v>
      </c>
      <c r="BA265" s="36">
        <f t="shared" si="113"/>
        <v>7716.8511850455343</v>
      </c>
      <c r="BC265" s="32">
        <v>7716851.1850455347</v>
      </c>
      <c r="BD265" s="32">
        <f t="shared" si="97"/>
        <v>744.74777299669904</v>
      </c>
      <c r="BE265" s="32">
        <f t="shared" si="105"/>
        <v>680.99154369615587</v>
      </c>
      <c r="BF265" s="32"/>
      <c r="BG265" s="32">
        <v>744.74777299669904</v>
      </c>
      <c r="BH265" s="32"/>
      <c r="BI265" s="32">
        <f t="shared" si="112"/>
        <v>219.75934334944</v>
      </c>
      <c r="BJ265" s="32">
        <f t="shared" si="98"/>
        <v>238.18926922723776</v>
      </c>
      <c r="BK265" s="32"/>
      <c r="BL265" s="32">
        <v>219.75934334944</v>
      </c>
      <c r="BM265" s="32"/>
      <c r="BN265" s="32">
        <f t="shared" si="106"/>
        <v>869.25256307108998</v>
      </c>
      <c r="BO265" s="32">
        <f t="shared" si="99"/>
        <v>894.40051293512806</v>
      </c>
      <c r="BP265" s="32"/>
      <c r="BQ265" s="32">
        <v>869.25256307108998</v>
      </c>
      <c r="BR265" s="32"/>
      <c r="BS265" s="32">
        <f t="shared" si="107"/>
        <v>54.417055173679998</v>
      </c>
      <c r="BT265" s="32">
        <f t="shared" si="100"/>
        <v>75.91645067803843</v>
      </c>
      <c r="BU265" s="32"/>
      <c r="BV265" s="32">
        <v>54.417055173679998</v>
      </c>
      <c r="BW265" s="32"/>
      <c r="BX265" s="32">
        <f t="shared" si="108"/>
        <v>613.52423607090998</v>
      </c>
      <c r="BY265" s="32">
        <f t="shared" si="101"/>
        <v>632.32953427019061</v>
      </c>
      <c r="BZ265" s="32"/>
      <c r="CA265" s="32">
        <v>613.52423607090998</v>
      </c>
      <c r="CB265" s="32"/>
      <c r="CC265" s="32">
        <f t="shared" si="109"/>
        <v>1797.8504314705599</v>
      </c>
      <c r="CD265" s="32">
        <f t="shared" si="102"/>
        <v>1834.4441824165058</v>
      </c>
      <c r="CE265" s="32"/>
      <c r="CF265" s="32">
        <v>1797.8504314705599</v>
      </c>
      <c r="CG265" s="32"/>
      <c r="CH265" s="32">
        <f t="shared" si="110"/>
        <v>543.30269102855004</v>
      </c>
      <c r="CI265" s="32">
        <f t="shared" si="103"/>
        <v>544.46325183420868</v>
      </c>
      <c r="CJ265" s="32"/>
      <c r="CK265" s="32">
        <v>543.30269102855004</v>
      </c>
      <c r="CL265" s="32"/>
      <c r="CM265" s="32">
        <f t="shared" si="111"/>
        <v>2662.4828490495802</v>
      </c>
      <c r="CN265" s="32">
        <f t="shared" si="104"/>
        <v>2756.7134498682603</v>
      </c>
      <c r="CO265" s="32"/>
      <c r="CP265" s="32">
        <v>2662.4828490495802</v>
      </c>
      <c r="CQ265" s="32"/>
      <c r="CR265" s="240">
        <v>39.36</v>
      </c>
    </row>
    <row r="266" spans="51:96" ht="16" x14ac:dyDescent="0.5">
      <c r="AY266" s="38">
        <f t="shared" si="114"/>
        <v>2011</v>
      </c>
      <c r="AZ266" s="36" t="s">
        <v>201</v>
      </c>
      <c r="BA266" s="36">
        <f t="shared" si="113"/>
        <v>7786.9019035264273</v>
      </c>
      <c r="BC266" s="32">
        <v>7786901.9035264272</v>
      </c>
      <c r="BD266" s="32">
        <f t="shared" si="97"/>
        <v>783.96913838959006</v>
      </c>
      <c r="BE266" s="32">
        <f t="shared" si="105"/>
        <v>716.85525371076005</v>
      </c>
      <c r="BF266" s="32"/>
      <c r="BG266" s="32">
        <v>783.96913838959006</v>
      </c>
      <c r="BH266" s="32"/>
      <c r="BI266" s="32">
        <f t="shared" si="112"/>
        <v>221.45897468384001</v>
      </c>
      <c r="BJ266" s="32">
        <f t="shared" si="98"/>
        <v>240.03143866279493</v>
      </c>
      <c r="BK266" s="32"/>
      <c r="BL266" s="32">
        <v>221.45897468384001</v>
      </c>
      <c r="BM266" s="32"/>
      <c r="BN266" s="32">
        <f t="shared" si="106"/>
        <v>842.40095236741104</v>
      </c>
      <c r="BO266" s="32">
        <f t="shared" si="99"/>
        <v>866.77207051598191</v>
      </c>
      <c r="BP266" s="32"/>
      <c r="BQ266" s="32">
        <v>842.40095236741104</v>
      </c>
      <c r="BR266" s="32"/>
      <c r="BS266" s="32">
        <f t="shared" si="107"/>
        <v>57.938519643820001</v>
      </c>
      <c r="BT266" s="32">
        <f t="shared" si="100"/>
        <v>80.829195090770838</v>
      </c>
      <c r="BU266" s="32"/>
      <c r="BV266" s="32">
        <v>57.938519643820001</v>
      </c>
      <c r="BW266" s="32"/>
      <c r="BX266" s="32">
        <f t="shared" si="108"/>
        <v>620.28650109849002</v>
      </c>
      <c r="BY266" s="32">
        <f t="shared" si="101"/>
        <v>639.29907132203584</v>
      </c>
      <c r="BZ266" s="32"/>
      <c r="CA266" s="32">
        <v>620.28650109849002</v>
      </c>
      <c r="CB266" s="32"/>
      <c r="CC266" s="32">
        <f t="shared" si="109"/>
        <v>1816.6684102823501</v>
      </c>
      <c r="CD266" s="32">
        <f t="shared" si="102"/>
        <v>1853.6451855432729</v>
      </c>
      <c r="CE266" s="32"/>
      <c r="CF266" s="32">
        <v>1816.6684102823501</v>
      </c>
      <c r="CG266" s="32"/>
      <c r="CH266" s="32">
        <f t="shared" si="110"/>
        <v>535.86521647457005</v>
      </c>
      <c r="CI266" s="32">
        <f t="shared" si="103"/>
        <v>537.02577728022868</v>
      </c>
      <c r="CJ266" s="32"/>
      <c r="CK266" s="32">
        <v>535.86521647457005</v>
      </c>
      <c r="CL266" s="32"/>
      <c r="CM266" s="32">
        <f t="shared" si="111"/>
        <v>2685.75970168603</v>
      </c>
      <c r="CN266" s="32">
        <f t="shared" si="104"/>
        <v>2780.8141169416308</v>
      </c>
      <c r="CO266" s="32"/>
      <c r="CP266" s="32">
        <v>2685.75970168603</v>
      </c>
      <c r="CQ266" s="32"/>
      <c r="CR266" s="240">
        <v>39.74</v>
      </c>
    </row>
    <row r="267" spans="51:96" ht="16" x14ac:dyDescent="0.5">
      <c r="AY267" s="38">
        <f t="shared" si="114"/>
        <v>2011</v>
      </c>
      <c r="AZ267" s="39" t="s">
        <v>202</v>
      </c>
      <c r="BA267" s="36">
        <f t="shared" si="113"/>
        <v>7816.5534256777109</v>
      </c>
      <c r="BC267" s="32">
        <v>7816553.4256777111</v>
      </c>
      <c r="BD267" s="32">
        <f t="shared" si="97"/>
        <v>820.87677804565999</v>
      </c>
      <c r="BE267" s="32">
        <f t="shared" si="105"/>
        <v>750.6033109925371</v>
      </c>
      <c r="BF267" s="32"/>
      <c r="BG267" s="32">
        <v>820.87677804565999</v>
      </c>
      <c r="BH267" s="32"/>
      <c r="BI267" s="32">
        <f t="shared" si="112"/>
        <v>229.17262799689999</v>
      </c>
      <c r="BJ267" s="32">
        <f t="shared" si="98"/>
        <v>248.39199079089494</v>
      </c>
      <c r="BK267" s="32"/>
      <c r="BL267" s="32">
        <v>229.17262799689999</v>
      </c>
      <c r="BM267" s="32"/>
      <c r="BN267" s="32">
        <f t="shared" si="106"/>
        <v>833.43000939693002</v>
      </c>
      <c r="BO267" s="32">
        <f t="shared" si="99"/>
        <v>857.54159328165269</v>
      </c>
      <c r="BP267" s="32"/>
      <c r="BQ267" s="32">
        <v>833.43000939693002</v>
      </c>
      <c r="BR267" s="32"/>
      <c r="BS267" s="32">
        <f t="shared" si="107"/>
        <v>57.697403219240002</v>
      </c>
      <c r="BT267" s="32">
        <f t="shared" si="100"/>
        <v>80.492817036209274</v>
      </c>
      <c r="BU267" s="32"/>
      <c r="BV267" s="32">
        <v>57.697403219240002</v>
      </c>
      <c r="BW267" s="32"/>
      <c r="BX267" s="32">
        <f t="shared" si="108"/>
        <v>617.91354155079102</v>
      </c>
      <c r="BY267" s="32">
        <f t="shared" si="101"/>
        <v>636.85337754594673</v>
      </c>
      <c r="BZ267" s="32"/>
      <c r="CA267" s="32">
        <v>617.91354155079102</v>
      </c>
      <c r="CB267" s="32"/>
      <c r="CC267" s="32">
        <f t="shared" si="109"/>
        <v>1802.2967195163201</v>
      </c>
      <c r="CD267" s="32">
        <f t="shared" si="102"/>
        <v>1838.9809709591552</v>
      </c>
      <c r="CE267" s="32"/>
      <c r="CF267" s="32">
        <v>1802.2967195163201</v>
      </c>
      <c r="CG267" s="32"/>
      <c r="CH267" s="32">
        <f t="shared" si="110"/>
        <v>544.26881739016005</v>
      </c>
      <c r="CI267" s="32">
        <f t="shared" si="103"/>
        <v>545.42937819581869</v>
      </c>
      <c r="CJ267" s="32"/>
      <c r="CK267" s="32">
        <v>544.26881739016005</v>
      </c>
      <c r="CL267" s="32"/>
      <c r="CM267" s="32">
        <f t="shared" si="111"/>
        <v>2683.7525713635596</v>
      </c>
      <c r="CN267" s="32">
        <f t="shared" si="104"/>
        <v>2778.7359502568884</v>
      </c>
      <c r="CO267" s="32"/>
      <c r="CP267" s="32">
        <v>2683.7525713635596</v>
      </c>
      <c r="CQ267" s="32"/>
      <c r="CR267" s="240">
        <v>39.47</v>
      </c>
    </row>
    <row r="268" spans="51:96" ht="16" x14ac:dyDescent="0.5">
      <c r="AY268" s="38">
        <f t="shared" si="114"/>
        <v>2012</v>
      </c>
      <c r="AZ268" s="36" t="s">
        <v>203</v>
      </c>
      <c r="BA268" s="36">
        <f t="shared" si="113"/>
        <v>7874.073702067526</v>
      </c>
      <c r="BC268" s="32">
        <v>7874073.7020675261</v>
      </c>
      <c r="BD268" s="32">
        <f t="shared" si="97"/>
        <v>834.62324522564995</v>
      </c>
      <c r="BE268" s="32">
        <f t="shared" si="105"/>
        <v>763.17297315829626</v>
      </c>
      <c r="BF268" s="32"/>
      <c r="BG268" s="32">
        <v>834.62324522564995</v>
      </c>
      <c r="BH268" s="32"/>
      <c r="BI268" s="32">
        <f t="shared" si="112"/>
        <v>232.12151571344</v>
      </c>
      <c r="BJ268" s="32">
        <f t="shared" si="98"/>
        <v>251.58818440674025</v>
      </c>
      <c r="BK268" s="32"/>
      <c r="BL268" s="32">
        <v>232.12151571344</v>
      </c>
      <c r="BM268" s="32"/>
      <c r="BN268" s="32">
        <f t="shared" si="106"/>
        <v>847.06748668921</v>
      </c>
      <c r="BO268" s="32">
        <f t="shared" si="99"/>
        <v>871.57361021613588</v>
      </c>
      <c r="BP268" s="32"/>
      <c r="BQ268" s="32">
        <v>847.06748668921</v>
      </c>
      <c r="BR268" s="32"/>
      <c r="BS268" s="32">
        <f t="shared" si="107"/>
        <v>60.704740656330003</v>
      </c>
      <c r="BT268" s="32">
        <f t="shared" si="100"/>
        <v>84.688310222791827</v>
      </c>
      <c r="BU268" s="32"/>
      <c r="BV268" s="32">
        <v>60.704740656330003</v>
      </c>
      <c r="BW268" s="32"/>
      <c r="BX268" s="32">
        <f t="shared" si="108"/>
        <v>618.099403739119</v>
      </c>
      <c r="BY268" s="32">
        <f t="shared" si="101"/>
        <v>637.04493664675181</v>
      </c>
      <c r="BZ268" s="32"/>
      <c r="CA268" s="32">
        <v>618.099403739119</v>
      </c>
      <c r="CB268" s="32"/>
      <c r="CC268" s="32">
        <f t="shared" si="109"/>
        <v>1838.5004134467399</v>
      </c>
      <c r="CD268" s="32">
        <f t="shared" si="102"/>
        <v>1875.9215609827218</v>
      </c>
      <c r="CE268" s="32"/>
      <c r="CF268" s="32">
        <v>1838.5004134467399</v>
      </c>
      <c r="CG268" s="32"/>
      <c r="CH268" s="32">
        <f t="shared" si="110"/>
        <v>541.18460847639005</v>
      </c>
      <c r="CI268" s="32">
        <f t="shared" si="103"/>
        <v>542.34516928204869</v>
      </c>
      <c r="CJ268" s="32"/>
      <c r="CK268" s="32">
        <v>541.18460847639005</v>
      </c>
      <c r="CL268" s="32"/>
      <c r="CM268" s="32">
        <f t="shared" si="111"/>
        <v>2665.0918080861202</v>
      </c>
      <c r="CN268" s="32">
        <f t="shared" si="104"/>
        <v>2759.4147451906897</v>
      </c>
      <c r="CO268" s="32"/>
      <c r="CP268" s="32">
        <v>2665.0918080861202</v>
      </c>
      <c r="CQ268" s="32"/>
      <c r="CR268" s="240">
        <v>38.840000000000003</v>
      </c>
    </row>
    <row r="269" spans="51:96" ht="16" x14ac:dyDescent="0.5">
      <c r="AY269" s="38">
        <f t="shared" si="114"/>
        <v>2012</v>
      </c>
      <c r="AZ269" s="36" t="s">
        <v>192</v>
      </c>
      <c r="BA269" s="36">
        <f t="shared" si="113"/>
        <v>7844.7755797468417</v>
      </c>
      <c r="BC269" s="32">
        <v>7844775.5797468415</v>
      </c>
      <c r="BD269" s="32">
        <f t="shared" si="97"/>
        <v>822.11563435052005</v>
      </c>
      <c r="BE269" s="32">
        <f t="shared" si="105"/>
        <v>751.73611151649141</v>
      </c>
      <c r="BF269" s="32"/>
      <c r="BG269" s="32">
        <v>822.11563435052005</v>
      </c>
      <c r="BH269" s="32"/>
      <c r="BI269" s="32">
        <f t="shared" si="112"/>
        <v>238.26542266094</v>
      </c>
      <c r="BJ269" s="32">
        <f t="shared" si="98"/>
        <v>258.24734475788034</v>
      </c>
      <c r="BK269" s="32"/>
      <c r="BL269" s="32">
        <v>238.26542266094</v>
      </c>
      <c r="BM269" s="32"/>
      <c r="BN269" s="32">
        <f t="shared" si="106"/>
        <v>862.49962794359999</v>
      </c>
      <c r="BO269" s="32">
        <f t="shared" si="99"/>
        <v>887.45221171815399</v>
      </c>
      <c r="BP269" s="32"/>
      <c r="BQ269" s="32">
        <v>862.49962794359999</v>
      </c>
      <c r="BR269" s="32"/>
      <c r="BS269" s="32">
        <f t="shared" si="107"/>
        <v>60.566098642089997</v>
      </c>
      <c r="BT269" s="32">
        <f t="shared" si="100"/>
        <v>84.494892743614329</v>
      </c>
      <c r="BU269" s="32"/>
      <c r="BV269" s="32">
        <v>60.566098642089997</v>
      </c>
      <c r="BW269" s="32"/>
      <c r="BX269" s="32">
        <f t="shared" si="108"/>
        <v>612.33173105266906</v>
      </c>
      <c r="BY269" s="32">
        <f t="shared" si="101"/>
        <v>631.10047745635029</v>
      </c>
      <c r="BZ269" s="32"/>
      <c r="CA269" s="32">
        <v>612.33173105266906</v>
      </c>
      <c r="CB269" s="32"/>
      <c r="CC269" s="32">
        <f t="shared" si="109"/>
        <v>1790.66616008081</v>
      </c>
      <c r="CD269" s="32">
        <f t="shared" si="102"/>
        <v>1827.1136811550366</v>
      </c>
      <c r="CE269" s="32"/>
      <c r="CF269" s="32">
        <v>1790.66616008081</v>
      </c>
      <c r="CG269" s="32"/>
      <c r="CH269" s="32">
        <f t="shared" si="110"/>
        <v>540.73270391803999</v>
      </c>
      <c r="CI269" s="32">
        <f t="shared" si="103"/>
        <v>541.89326472369862</v>
      </c>
      <c r="CJ269" s="32"/>
      <c r="CK269" s="32">
        <v>540.73270391803999</v>
      </c>
      <c r="CL269" s="32"/>
      <c r="CM269" s="32">
        <f t="shared" si="111"/>
        <v>2685.50611051134</v>
      </c>
      <c r="CN269" s="32">
        <f t="shared" si="104"/>
        <v>2780.5515506673405</v>
      </c>
      <c r="CO269" s="32"/>
      <c r="CP269" s="32">
        <v>2685.50611051134</v>
      </c>
      <c r="CQ269" s="32"/>
      <c r="CR269" s="240">
        <v>39.01</v>
      </c>
    </row>
    <row r="270" spans="51:96" ht="16" x14ac:dyDescent="0.5">
      <c r="AY270" s="38">
        <f t="shared" si="114"/>
        <v>2012</v>
      </c>
      <c r="AZ270" s="36" t="s">
        <v>193</v>
      </c>
      <c r="BA270" s="36">
        <f t="shared" si="113"/>
        <v>7850.4581172158241</v>
      </c>
      <c r="BC270" s="32">
        <v>7850458.1172158243</v>
      </c>
      <c r="BD270" s="32">
        <f t="shared" si="97"/>
        <v>790.12095937803997</v>
      </c>
      <c r="BE270" s="32">
        <f t="shared" si="105"/>
        <v>722.48043074836289</v>
      </c>
      <c r="BF270" s="32"/>
      <c r="BG270" s="32">
        <v>790.12095937803997</v>
      </c>
      <c r="BH270" s="32"/>
      <c r="BI270" s="32">
        <f t="shared" si="112"/>
        <v>245.83424177338</v>
      </c>
      <c r="BJ270" s="32">
        <f t="shared" si="98"/>
        <v>266.45091629130354</v>
      </c>
      <c r="BK270" s="32"/>
      <c r="BL270" s="32">
        <v>245.83424177338</v>
      </c>
      <c r="BM270" s="32"/>
      <c r="BN270" s="32">
        <f t="shared" si="106"/>
        <v>896.13462498446097</v>
      </c>
      <c r="BO270" s="32">
        <f t="shared" si="99"/>
        <v>922.06028753404007</v>
      </c>
      <c r="BP270" s="32"/>
      <c r="BQ270" s="32">
        <v>896.13462498446097</v>
      </c>
      <c r="BR270" s="32"/>
      <c r="BS270" s="32">
        <f t="shared" si="107"/>
        <v>59.697241138540001</v>
      </c>
      <c r="BT270" s="32">
        <f t="shared" si="100"/>
        <v>83.282762142206863</v>
      </c>
      <c r="BU270" s="32"/>
      <c r="BV270" s="32">
        <v>59.697241138540001</v>
      </c>
      <c r="BW270" s="32"/>
      <c r="BX270" s="32">
        <f t="shared" si="108"/>
        <v>612.93051981430006</v>
      </c>
      <c r="BY270" s="32">
        <f t="shared" si="101"/>
        <v>631.71761985514638</v>
      </c>
      <c r="BZ270" s="32"/>
      <c r="CA270" s="32">
        <v>612.93051981430006</v>
      </c>
      <c r="CB270" s="32"/>
      <c r="CC270" s="32">
        <f t="shared" si="109"/>
        <v>1764.6473038320901</v>
      </c>
      <c r="CD270" s="32">
        <f t="shared" si="102"/>
        <v>1800.565232717335</v>
      </c>
      <c r="CE270" s="32"/>
      <c r="CF270" s="32">
        <v>1764.6473038320901</v>
      </c>
      <c r="CG270" s="32"/>
      <c r="CH270" s="32">
        <f t="shared" si="110"/>
        <v>538.96398958627003</v>
      </c>
      <c r="CI270" s="32">
        <f t="shared" si="103"/>
        <v>540.12455039192866</v>
      </c>
      <c r="CJ270" s="32"/>
      <c r="CK270" s="32">
        <v>538.96398958627003</v>
      </c>
      <c r="CL270" s="32"/>
      <c r="CM270" s="32">
        <f t="shared" si="111"/>
        <v>2712.7421259944199</v>
      </c>
      <c r="CN270" s="32">
        <f t="shared" si="104"/>
        <v>2808.7515032904453</v>
      </c>
      <c r="CO270" s="32"/>
      <c r="CP270" s="32">
        <v>2712.7421259944199</v>
      </c>
      <c r="CQ270" s="32"/>
      <c r="CR270" s="240">
        <v>39.07</v>
      </c>
    </row>
    <row r="271" spans="51:96" ht="16" x14ac:dyDescent="0.5">
      <c r="AY271" s="38">
        <f t="shared" si="114"/>
        <v>2012</v>
      </c>
      <c r="AZ271" s="36" t="s">
        <v>194</v>
      </c>
      <c r="BA271" s="36">
        <f t="shared" si="113"/>
        <v>7838.2731927499608</v>
      </c>
      <c r="BC271" s="32">
        <v>7838273.1927499603</v>
      </c>
      <c r="BD271" s="32">
        <f t="shared" si="97"/>
        <v>749.32179934572093</v>
      </c>
      <c r="BE271" s="32">
        <f t="shared" si="105"/>
        <v>685.17399764535503</v>
      </c>
      <c r="BF271" s="32"/>
      <c r="BG271" s="32">
        <v>749.32179934572093</v>
      </c>
      <c r="BH271" s="32"/>
      <c r="BI271" s="32">
        <f t="shared" si="112"/>
        <v>246.70991400371</v>
      </c>
      <c r="BJ271" s="32">
        <f t="shared" si="98"/>
        <v>267.40002601035303</v>
      </c>
      <c r="BK271" s="32"/>
      <c r="BL271" s="32">
        <v>246.70991400371</v>
      </c>
      <c r="BM271" s="32"/>
      <c r="BN271" s="32">
        <f t="shared" si="106"/>
        <v>889.35376330705003</v>
      </c>
      <c r="BO271" s="32">
        <f t="shared" si="99"/>
        <v>915.08325183685281</v>
      </c>
      <c r="BP271" s="32"/>
      <c r="BQ271" s="32">
        <v>889.35376330705003</v>
      </c>
      <c r="BR271" s="32"/>
      <c r="BS271" s="32">
        <f t="shared" si="107"/>
        <v>57.335105141710002</v>
      </c>
      <c r="BT271" s="32">
        <f t="shared" si="100"/>
        <v>79.987380201272671</v>
      </c>
      <c r="BU271" s="32"/>
      <c r="BV271" s="32">
        <v>57.335105141710002</v>
      </c>
      <c r="BW271" s="32"/>
      <c r="BX271" s="32">
        <f t="shared" si="108"/>
        <v>625.07872127247003</v>
      </c>
      <c r="BY271" s="32">
        <f t="shared" si="101"/>
        <v>644.23817913974688</v>
      </c>
      <c r="BZ271" s="32"/>
      <c r="CA271" s="32">
        <v>625.07872127247003</v>
      </c>
      <c r="CB271" s="32"/>
      <c r="CC271" s="32">
        <f t="shared" si="109"/>
        <v>1747.69530386718</v>
      </c>
      <c r="CD271" s="32">
        <f t="shared" si="102"/>
        <v>1783.2681888856534</v>
      </c>
      <c r="CE271" s="32"/>
      <c r="CF271" s="32">
        <v>1747.69530386718</v>
      </c>
      <c r="CG271" s="32"/>
      <c r="CH271" s="32">
        <f t="shared" si="110"/>
        <v>562.09178754459003</v>
      </c>
      <c r="CI271" s="32">
        <f t="shared" si="103"/>
        <v>563.25234835024867</v>
      </c>
      <c r="CJ271" s="32"/>
      <c r="CK271" s="32">
        <v>562.09178754459003</v>
      </c>
      <c r="CL271" s="32"/>
      <c r="CM271" s="32">
        <f t="shared" si="111"/>
        <v>2736.1233233280796</v>
      </c>
      <c r="CN271" s="32">
        <f t="shared" si="104"/>
        <v>2832.960208028856</v>
      </c>
      <c r="CO271" s="32"/>
      <c r="CP271" s="32">
        <v>2736.1233233280796</v>
      </c>
      <c r="CQ271" s="32"/>
      <c r="CR271" s="240">
        <v>39.65</v>
      </c>
    </row>
    <row r="272" spans="51:96" ht="16" x14ac:dyDescent="0.5">
      <c r="AY272" s="38">
        <f t="shared" si="114"/>
        <v>2012</v>
      </c>
      <c r="AZ272" s="36" t="s">
        <v>195</v>
      </c>
      <c r="BA272" s="36">
        <f t="shared" si="113"/>
        <v>7819.5301126655686</v>
      </c>
      <c r="BC272" s="32">
        <v>7819530.1126655685</v>
      </c>
      <c r="BD272" s="32">
        <f t="shared" si="97"/>
        <v>704.44546820137998</v>
      </c>
      <c r="BE272" s="32">
        <f t="shared" si="105"/>
        <v>644.13943113911853</v>
      </c>
      <c r="BF272" s="32"/>
      <c r="BG272" s="32">
        <v>704.44546820137998</v>
      </c>
      <c r="BH272" s="32"/>
      <c r="BI272" s="32">
        <f t="shared" si="112"/>
        <v>249.41121515899999</v>
      </c>
      <c r="BJ272" s="32">
        <f t="shared" si="98"/>
        <v>270.3278694336841</v>
      </c>
      <c r="BK272" s="32"/>
      <c r="BL272" s="32">
        <v>249.41121515899999</v>
      </c>
      <c r="BM272" s="32"/>
      <c r="BN272" s="32">
        <f t="shared" si="106"/>
        <v>882.44352457997002</v>
      </c>
      <c r="BO272" s="32">
        <f t="shared" si="99"/>
        <v>907.97309614151777</v>
      </c>
      <c r="BP272" s="32"/>
      <c r="BQ272" s="32">
        <v>882.44352457997002</v>
      </c>
      <c r="BR272" s="32"/>
      <c r="BS272" s="32">
        <f t="shared" si="107"/>
        <v>54.386306297209998</v>
      </c>
      <c r="BT272" s="32">
        <f t="shared" si="100"/>
        <v>75.873553362913796</v>
      </c>
      <c r="BU272" s="32"/>
      <c r="BV272" s="32">
        <v>54.386306297209998</v>
      </c>
      <c r="BW272" s="32"/>
      <c r="BX272" s="32">
        <f t="shared" si="108"/>
        <v>625.30657210367997</v>
      </c>
      <c r="BY272" s="32">
        <f t="shared" si="101"/>
        <v>644.47301388874519</v>
      </c>
      <c r="BZ272" s="32"/>
      <c r="CA272" s="32">
        <v>625.30657210367997</v>
      </c>
      <c r="CB272" s="32"/>
      <c r="CC272" s="32">
        <f t="shared" si="109"/>
        <v>1766.9694630920699</v>
      </c>
      <c r="CD272" s="32">
        <f t="shared" si="102"/>
        <v>1802.9346575985974</v>
      </c>
      <c r="CE272" s="32"/>
      <c r="CF272" s="32">
        <v>1766.9694630920699</v>
      </c>
      <c r="CG272" s="32"/>
      <c r="CH272" s="32">
        <f t="shared" si="110"/>
        <v>567.81390650003004</v>
      </c>
      <c r="CI272" s="32">
        <f t="shared" si="103"/>
        <v>568.97446730568868</v>
      </c>
      <c r="CJ272" s="32"/>
      <c r="CK272" s="32">
        <v>567.81390650003004</v>
      </c>
      <c r="CL272" s="32"/>
      <c r="CM272" s="32">
        <f t="shared" si="111"/>
        <v>2732.4613431704206</v>
      </c>
      <c r="CN272" s="32">
        <f t="shared" si="104"/>
        <v>2829.1686230586947</v>
      </c>
      <c r="CO272" s="32"/>
      <c r="CP272" s="32">
        <v>2732.4613431704206</v>
      </c>
      <c r="CQ272" s="32"/>
      <c r="CR272" s="240">
        <v>39.409999999999997</v>
      </c>
    </row>
    <row r="273" spans="51:96" ht="16" x14ac:dyDescent="0.5">
      <c r="AY273" s="38">
        <f t="shared" si="114"/>
        <v>2012</v>
      </c>
      <c r="AZ273" s="36" t="s">
        <v>196</v>
      </c>
      <c r="BA273" s="36">
        <f t="shared" si="113"/>
        <v>7809.4546329599771</v>
      </c>
      <c r="BC273" s="32">
        <v>7809454.6329599768</v>
      </c>
      <c r="BD273" s="32">
        <f t="shared" si="97"/>
        <v>684.94390402599993</v>
      </c>
      <c r="BE273" s="32">
        <f t="shared" si="105"/>
        <v>626.30735325475734</v>
      </c>
      <c r="BF273" s="32"/>
      <c r="BG273" s="32">
        <v>684.94390402599993</v>
      </c>
      <c r="BH273" s="32"/>
      <c r="BI273" s="32">
        <f t="shared" si="112"/>
        <v>248.45454202484001</v>
      </c>
      <c r="BJ273" s="32">
        <f t="shared" si="98"/>
        <v>269.29096574057212</v>
      </c>
      <c r="BK273" s="32"/>
      <c r="BL273" s="32">
        <v>248.45454202484001</v>
      </c>
      <c r="BM273" s="32"/>
      <c r="BN273" s="32">
        <f t="shared" si="106"/>
        <v>869.20972592638998</v>
      </c>
      <c r="BO273" s="32">
        <f t="shared" si="99"/>
        <v>894.35643648851169</v>
      </c>
      <c r="BP273" s="32"/>
      <c r="BQ273" s="32">
        <v>869.20972592638998</v>
      </c>
      <c r="BR273" s="32"/>
      <c r="BS273" s="32">
        <f t="shared" si="107"/>
        <v>51.795588082019997</v>
      </c>
      <c r="BT273" s="32">
        <f t="shared" si="100"/>
        <v>72.259279658163692</v>
      </c>
      <c r="BU273" s="32"/>
      <c r="BV273" s="32">
        <v>51.795588082019997</v>
      </c>
      <c r="BW273" s="32"/>
      <c r="BX273" s="32">
        <f t="shared" si="108"/>
        <v>619.24992975238001</v>
      </c>
      <c r="BY273" s="32">
        <f t="shared" si="101"/>
        <v>638.23072774571494</v>
      </c>
      <c r="BZ273" s="32"/>
      <c r="CA273" s="32">
        <v>619.24992975238001</v>
      </c>
      <c r="CB273" s="32"/>
      <c r="CC273" s="32">
        <f t="shared" si="109"/>
        <v>1776.8432632884001</v>
      </c>
      <c r="CD273" s="32">
        <f t="shared" si="102"/>
        <v>1813.0094307896493</v>
      </c>
      <c r="CE273" s="32"/>
      <c r="CF273" s="32">
        <v>1776.8432632884001</v>
      </c>
      <c r="CG273" s="32"/>
      <c r="CH273" s="32">
        <f t="shared" si="110"/>
        <v>588.78550942069</v>
      </c>
      <c r="CI273" s="32">
        <f t="shared" si="103"/>
        <v>589.94607022634864</v>
      </c>
      <c r="CJ273" s="32"/>
      <c r="CK273" s="32">
        <v>588.78550942069</v>
      </c>
      <c r="CL273" s="32"/>
      <c r="CM273" s="32">
        <f t="shared" si="111"/>
        <v>2711.8673038776005</v>
      </c>
      <c r="CN273" s="32">
        <f t="shared" si="104"/>
        <v>2807.8457194666967</v>
      </c>
      <c r="CO273" s="32"/>
      <c r="CP273" s="32">
        <v>2711.8673038776005</v>
      </c>
      <c r="CQ273" s="32"/>
      <c r="CR273" s="240">
        <v>38.78</v>
      </c>
    </row>
    <row r="274" spans="51:96" ht="16" x14ac:dyDescent="0.5">
      <c r="AY274" s="38">
        <f t="shared" si="114"/>
        <v>2012</v>
      </c>
      <c r="AZ274" s="36" t="s">
        <v>197</v>
      </c>
      <c r="BA274" s="36">
        <f t="shared" si="113"/>
        <v>7809.8886925379684</v>
      </c>
      <c r="BC274" s="32">
        <v>7809888.692537968</v>
      </c>
      <c r="BD274" s="32">
        <f t="shared" ref="BD274:BD305" si="115">+BG274</f>
        <v>697.62993152910997</v>
      </c>
      <c r="BE274" s="32">
        <f t="shared" si="105"/>
        <v>637.90735766692626</v>
      </c>
      <c r="BF274" s="32"/>
      <c r="BG274" s="32">
        <v>697.62993152910997</v>
      </c>
      <c r="BH274" s="32"/>
      <c r="BI274" s="32">
        <f t="shared" si="112"/>
        <v>250.40211090931001</v>
      </c>
      <c r="BJ274" s="32">
        <f t="shared" si="98"/>
        <v>271.40186579283511</v>
      </c>
      <c r="BK274" s="32"/>
      <c r="BL274" s="32">
        <v>250.40211090931001</v>
      </c>
      <c r="BM274" s="32"/>
      <c r="BN274" s="32">
        <f t="shared" si="106"/>
        <v>882.88948784234901</v>
      </c>
      <c r="BO274" s="32">
        <f t="shared" si="99"/>
        <v>908.43196136385632</v>
      </c>
      <c r="BP274" s="32"/>
      <c r="BQ274" s="32">
        <v>882.88948784234901</v>
      </c>
      <c r="BR274" s="32"/>
      <c r="BS274" s="32">
        <f t="shared" si="107"/>
        <v>51.541540178470001</v>
      </c>
      <c r="BT274" s="32">
        <f t="shared" si="100"/>
        <v>71.904861083359208</v>
      </c>
      <c r="BU274" s="32"/>
      <c r="BV274" s="32">
        <v>51.541540178470001</v>
      </c>
      <c r="BW274" s="32"/>
      <c r="BX274" s="32">
        <f t="shared" si="108"/>
        <v>626.56654537115003</v>
      </c>
      <c r="BY274" s="32">
        <f t="shared" si="101"/>
        <v>645.77160693946882</v>
      </c>
      <c r="BZ274" s="32"/>
      <c r="CA274" s="32">
        <v>626.56654537115003</v>
      </c>
      <c r="CB274" s="32"/>
      <c r="CC274" s="32">
        <f t="shared" si="109"/>
        <v>1775.69761915346</v>
      </c>
      <c r="CD274" s="32">
        <f t="shared" si="102"/>
        <v>1811.8404680207379</v>
      </c>
      <c r="CE274" s="32"/>
      <c r="CF274" s="32">
        <v>1775.69761915346</v>
      </c>
      <c r="CG274" s="32"/>
      <c r="CH274" s="32">
        <f t="shared" si="110"/>
        <v>566.75225235009998</v>
      </c>
      <c r="CI274" s="32">
        <f t="shared" si="103"/>
        <v>567.91281315575861</v>
      </c>
      <c r="CJ274" s="32"/>
      <c r="CK274" s="32">
        <v>566.75225235009998</v>
      </c>
      <c r="CL274" s="32"/>
      <c r="CM274" s="32">
        <f t="shared" si="111"/>
        <v>2697.3922331038111</v>
      </c>
      <c r="CN274" s="32">
        <f t="shared" si="104"/>
        <v>2792.8583469455384</v>
      </c>
      <c r="CO274" s="32"/>
      <c r="CP274" s="32">
        <v>2697.3922331038111</v>
      </c>
      <c r="CQ274" s="32"/>
      <c r="CR274" s="240">
        <v>39.090000000000003</v>
      </c>
    </row>
    <row r="275" spans="51:96" ht="16" x14ac:dyDescent="0.5">
      <c r="AY275" s="38">
        <f t="shared" si="114"/>
        <v>2012</v>
      </c>
      <c r="AZ275" s="36" t="s">
        <v>198</v>
      </c>
      <c r="BA275" s="36">
        <f t="shared" si="113"/>
        <v>7874.07516400243</v>
      </c>
      <c r="BC275" s="32">
        <v>7874075.1640024297</v>
      </c>
      <c r="BD275" s="32">
        <f t="shared" si="115"/>
        <v>717.69093254551001</v>
      </c>
      <c r="BE275" s="32">
        <f t="shared" si="105"/>
        <v>656.25098022692157</v>
      </c>
      <c r="BF275" s="32"/>
      <c r="BG275" s="32">
        <v>717.69093254551001</v>
      </c>
      <c r="BH275" s="32"/>
      <c r="BI275" s="32">
        <f t="shared" si="112"/>
        <v>254.83629777873</v>
      </c>
      <c r="BJ275" s="32">
        <f t="shared" si="98"/>
        <v>276.20792188103854</v>
      </c>
      <c r="BK275" s="32"/>
      <c r="BL275" s="32">
        <v>254.83629777873</v>
      </c>
      <c r="BM275" s="32"/>
      <c r="BN275" s="32">
        <f t="shared" si="106"/>
        <v>907.38315076609001</v>
      </c>
      <c r="BO275" s="32">
        <f t="shared" si="99"/>
        <v>933.63423929014232</v>
      </c>
      <c r="BP275" s="32"/>
      <c r="BQ275" s="32">
        <v>907.38315076609001</v>
      </c>
      <c r="BR275" s="32"/>
      <c r="BS275" s="32">
        <f t="shared" si="107"/>
        <v>51.823818100609998</v>
      </c>
      <c r="BT275" s="32">
        <f t="shared" si="100"/>
        <v>72.298662950903207</v>
      </c>
      <c r="BU275" s="32"/>
      <c r="BV275" s="32">
        <v>51.823818100609998</v>
      </c>
      <c r="BW275" s="32"/>
      <c r="BX275" s="32">
        <f t="shared" si="108"/>
        <v>630.18789496514</v>
      </c>
      <c r="BY275" s="32">
        <f t="shared" si="101"/>
        <v>649.50395550464032</v>
      </c>
      <c r="BZ275" s="32"/>
      <c r="CA275" s="32">
        <v>630.18789496514</v>
      </c>
      <c r="CB275" s="32"/>
      <c r="CC275" s="32">
        <f t="shared" si="109"/>
        <v>1765.84804066164</v>
      </c>
      <c r="CD275" s="32">
        <f t="shared" si="102"/>
        <v>1801.7904095468557</v>
      </c>
      <c r="CE275" s="32"/>
      <c r="CF275" s="32">
        <v>1765.84804066164</v>
      </c>
      <c r="CG275" s="32"/>
      <c r="CH275" s="32">
        <f t="shared" si="110"/>
        <v>577.92441351368996</v>
      </c>
      <c r="CI275" s="32">
        <f t="shared" si="103"/>
        <v>579.08497431934859</v>
      </c>
      <c r="CJ275" s="32"/>
      <c r="CK275" s="32">
        <v>577.92441351368996</v>
      </c>
      <c r="CL275" s="32"/>
      <c r="CM275" s="32">
        <f t="shared" si="111"/>
        <v>2702.0729384142896</v>
      </c>
      <c r="CN275" s="32">
        <f t="shared" si="104"/>
        <v>2797.704711792122</v>
      </c>
      <c r="CO275" s="32"/>
      <c r="CP275" s="32">
        <v>2702.0729384142896</v>
      </c>
      <c r="CQ275" s="32"/>
      <c r="CR275" s="240">
        <v>37.64</v>
      </c>
    </row>
    <row r="276" spans="51:96" ht="16" x14ac:dyDescent="0.5">
      <c r="AY276" s="38">
        <f t="shared" si="114"/>
        <v>2012</v>
      </c>
      <c r="AZ276" s="36" t="s">
        <v>199</v>
      </c>
      <c r="BA276" s="36">
        <f t="shared" si="113"/>
        <v>7889.4022450154062</v>
      </c>
      <c r="BC276" s="32">
        <v>7889402.245015406</v>
      </c>
      <c r="BD276" s="32">
        <f t="shared" si="115"/>
        <v>743.26185376876003</v>
      </c>
      <c r="BE276" s="32">
        <f t="shared" si="105"/>
        <v>679.632830766045</v>
      </c>
      <c r="BF276" s="32"/>
      <c r="BG276" s="32">
        <v>743.26185376876003</v>
      </c>
      <c r="BH276" s="32"/>
      <c r="BI276" s="32">
        <f t="shared" si="112"/>
        <v>261.03958472082002</v>
      </c>
      <c r="BJ276" s="32">
        <f t="shared" si="98"/>
        <v>282.93144207828368</v>
      </c>
      <c r="BK276" s="32"/>
      <c r="BL276" s="32">
        <v>261.03958472082002</v>
      </c>
      <c r="BM276" s="32"/>
      <c r="BN276" s="32">
        <f t="shared" si="106"/>
        <v>908.47119773968996</v>
      </c>
      <c r="BO276" s="32">
        <f t="shared" si="99"/>
        <v>934.75376405501288</v>
      </c>
      <c r="BP276" s="32"/>
      <c r="BQ276" s="32">
        <v>908.47119773968996</v>
      </c>
      <c r="BR276" s="32"/>
      <c r="BS276" s="32">
        <f t="shared" si="107"/>
        <v>54.857048311210001</v>
      </c>
      <c r="BT276" s="32">
        <f t="shared" si="100"/>
        <v>76.530278773244277</v>
      </c>
      <c r="BU276" s="32"/>
      <c r="BV276" s="32">
        <v>54.857048311210001</v>
      </c>
      <c r="BW276" s="32"/>
      <c r="BX276" s="32">
        <f t="shared" si="108"/>
        <v>640.80980585789996</v>
      </c>
      <c r="BY276" s="32">
        <f t="shared" si="101"/>
        <v>660.45144147665678</v>
      </c>
      <c r="BZ276" s="32"/>
      <c r="CA276" s="32">
        <v>640.80980585789996</v>
      </c>
      <c r="CB276" s="32"/>
      <c r="CC276" s="32">
        <f t="shared" si="109"/>
        <v>1767.4316840460101</v>
      </c>
      <c r="CD276" s="32">
        <f t="shared" si="102"/>
        <v>1803.4062866758022</v>
      </c>
      <c r="CE276" s="32"/>
      <c r="CF276" s="32">
        <v>1767.4316840460101</v>
      </c>
      <c r="CG276" s="32"/>
      <c r="CH276" s="32">
        <f t="shared" si="110"/>
        <v>559.45673779996002</v>
      </c>
      <c r="CI276" s="32">
        <f t="shared" si="103"/>
        <v>560.61729860561866</v>
      </c>
      <c r="CJ276" s="32"/>
      <c r="CK276" s="32">
        <v>559.45673779996002</v>
      </c>
      <c r="CL276" s="32"/>
      <c r="CM276" s="32">
        <f t="shared" si="111"/>
        <v>2697.6822006699699</v>
      </c>
      <c r="CN276" s="32">
        <f t="shared" si="104"/>
        <v>2793.1585770446509</v>
      </c>
      <c r="CO276" s="32"/>
      <c r="CP276" s="32">
        <v>2697.6822006699699</v>
      </c>
      <c r="CQ276" s="32"/>
      <c r="CR276" s="240">
        <v>38.04</v>
      </c>
    </row>
    <row r="277" spans="51:96" ht="16" x14ac:dyDescent="0.5">
      <c r="AY277" s="38">
        <f t="shared" si="114"/>
        <v>2012</v>
      </c>
      <c r="AZ277" s="36" t="s">
        <v>200</v>
      </c>
      <c r="BA277" s="36">
        <f t="shared" si="113"/>
        <v>7924.5935817771524</v>
      </c>
      <c r="BC277" s="32">
        <v>7924593.5817771526</v>
      </c>
      <c r="BD277" s="32">
        <f t="shared" si="115"/>
        <v>761.96977340889998</v>
      </c>
      <c r="BE277" s="32">
        <f t="shared" si="105"/>
        <v>696.73920628942506</v>
      </c>
      <c r="BF277" s="32"/>
      <c r="BG277" s="32">
        <v>761.96977340889998</v>
      </c>
      <c r="BH277" s="32"/>
      <c r="BI277" s="32">
        <f t="shared" si="112"/>
        <v>254.87354975490999</v>
      </c>
      <c r="BJ277" s="32">
        <f t="shared" si="98"/>
        <v>276.24829796174731</v>
      </c>
      <c r="BK277" s="32"/>
      <c r="BL277" s="32">
        <v>254.87354975490999</v>
      </c>
      <c r="BM277" s="32"/>
      <c r="BN277" s="32">
        <f t="shared" si="106"/>
        <v>881.26374905498005</v>
      </c>
      <c r="BO277" s="32">
        <f t="shared" si="99"/>
        <v>906.75918906832919</v>
      </c>
      <c r="BP277" s="32"/>
      <c r="BQ277" s="32">
        <v>881.26374905498005</v>
      </c>
      <c r="BR277" s="32"/>
      <c r="BS277" s="32">
        <f t="shared" si="107"/>
        <v>52.561488509130001</v>
      </c>
      <c r="BT277" s="32">
        <f t="shared" si="100"/>
        <v>73.327776323655939</v>
      </c>
      <c r="BU277" s="32"/>
      <c r="BV277" s="32">
        <v>52.561488509130001</v>
      </c>
      <c r="BW277" s="32"/>
      <c r="BX277" s="32">
        <f t="shared" si="108"/>
        <v>649.68337379505999</v>
      </c>
      <c r="BY277" s="32">
        <f t="shared" si="101"/>
        <v>669.59699555770328</v>
      </c>
      <c r="BZ277" s="32"/>
      <c r="CA277" s="32">
        <v>649.68337379505999</v>
      </c>
      <c r="CB277" s="32"/>
      <c r="CC277" s="32">
        <f t="shared" si="109"/>
        <v>1788.7837875713999</v>
      </c>
      <c r="CD277" s="32">
        <f t="shared" si="102"/>
        <v>1825.1929945180491</v>
      </c>
      <c r="CE277" s="32"/>
      <c r="CF277" s="32">
        <v>1788.7837875713999</v>
      </c>
      <c r="CG277" s="32"/>
      <c r="CH277" s="32">
        <f t="shared" si="110"/>
        <v>551.43629448747004</v>
      </c>
      <c r="CI277" s="32">
        <f t="shared" si="103"/>
        <v>552.59685529312867</v>
      </c>
      <c r="CJ277" s="32"/>
      <c r="CK277" s="32">
        <v>551.43629448747004</v>
      </c>
      <c r="CL277" s="32"/>
      <c r="CM277" s="32">
        <f t="shared" si="111"/>
        <v>2734.4240784375088</v>
      </c>
      <c r="CN277" s="32">
        <f t="shared" si="104"/>
        <v>2831.200823458124</v>
      </c>
      <c r="CO277" s="32"/>
      <c r="CP277" s="32">
        <v>2734.4240784375088</v>
      </c>
      <c r="CQ277" s="32"/>
      <c r="CR277" s="240">
        <v>38.44</v>
      </c>
    </row>
    <row r="278" spans="51:96" ht="16" x14ac:dyDescent="0.5">
      <c r="AY278" s="38">
        <f t="shared" si="114"/>
        <v>2012</v>
      </c>
      <c r="AZ278" s="36" t="s">
        <v>201</v>
      </c>
      <c r="BA278" s="36">
        <f t="shared" si="113"/>
        <v>7952.2570881446081</v>
      </c>
      <c r="BC278" s="32">
        <v>7952257.0881446078</v>
      </c>
      <c r="BD278" s="32">
        <f t="shared" si="115"/>
        <v>800.70502365385005</v>
      </c>
      <c r="BE278" s="32">
        <f t="shared" si="105"/>
        <v>732.15841641156442</v>
      </c>
      <c r="BF278" s="32"/>
      <c r="BG278" s="32">
        <v>800.70502365385005</v>
      </c>
      <c r="BH278" s="32"/>
      <c r="BI278" s="32">
        <f t="shared" si="112"/>
        <v>260.34217025253997</v>
      </c>
      <c r="BJ278" s="32">
        <f t="shared" si="98"/>
        <v>282.17553955320204</v>
      </c>
      <c r="BK278" s="32"/>
      <c r="BL278" s="32">
        <v>260.34217025253997</v>
      </c>
      <c r="BM278" s="32"/>
      <c r="BN278" s="32">
        <f t="shared" si="106"/>
        <v>873.38533149640102</v>
      </c>
      <c r="BO278" s="32">
        <f t="shared" si="99"/>
        <v>898.65284460083069</v>
      </c>
      <c r="BP278" s="32"/>
      <c r="BQ278" s="32">
        <v>873.38533149640102</v>
      </c>
      <c r="BR278" s="32"/>
      <c r="BS278" s="32">
        <f t="shared" si="107"/>
        <v>55.921596287729997</v>
      </c>
      <c r="BT278" s="32">
        <f t="shared" si="100"/>
        <v>78.015414337746023</v>
      </c>
      <c r="BU278" s="32"/>
      <c r="BV278" s="32">
        <v>55.921596287729997</v>
      </c>
      <c r="BW278" s="32"/>
      <c r="BX278" s="32">
        <f t="shared" si="108"/>
        <v>649.75428058624902</v>
      </c>
      <c r="BY278" s="32">
        <f t="shared" si="101"/>
        <v>669.67007573223123</v>
      </c>
      <c r="BZ278" s="32"/>
      <c r="CA278" s="32">
        <v>649.75428058624902</v>
      </c>
      <c r="CB278" s="32"/>
      <c r="CC278" s="32">
        <f t="shared" si="109"/>
        <v>1799.3271327225</v>
      </c>
      <c r="CD278" s="32">
        <f t="shared" si="102"/>
        <v>1835.95094069482</v>
      </c>
      <c r="CE278" s="32"/>
      <c r="CF278" s="32">
        <v>1799.3271327225</v>
      </c>
      <c r="CG278" s="32"/>
      <c r="CH278" s="32">
        <f t="shared" si="110"/>
        <v>544.51493275403004</v>
      </c>
      <c r="CI278" s="32">
        <f t="shared" si="103"/>
        <v>545.67549355968868</v>
      </c>
      <c r="CJ278" s="32"/>
      <c r="CK278" s="32">
        <v>544.51493275403004</v>
      </c>
      <c r="CL278" s="32"/>
      <c r="CM278" s="32">
        <f t="shared" si="111"/>
        <v>2715.4806364942301</v>
      </c>
      <c r="CN278" s="32">
        <f t="shared" si="104"/>
        <v>2811.5869351619135</v>
      </c>
      <c r="CO278" s="32"/>
      <c r="CP278" s="32">
        <v>2715.4806364942301</v>
      </c>
      <c r="CQ278" s="32"/>
      <c r="CR278" s="240">
        <v>39.880000000000003</v>
      </c>
    </row>
    <row r="279" spans="51:96" ht="16" x14ac:dyDescent="0.5">
      <c r="AY279" s="38">
        <f t="shared" si="114"/>
        <v>2012</v>
      </c>
      <c r="AZ279" s="39" t="s">
        <v>202</v>
      </c>
      <c r="BA279" s="36">
        <f t="shared" si="113"/>
        <v>7998.6297588403704</v>
      </c>
      <c r="BC279" s="32">
        <v>7998629.75884037</v>
      </c>
      <c r="BD279" s="32">
        <f t="shared" si="115"/>
        <v>837.78086875404006</v>
      </c>
      <c r="BE279" s="32">
        <f t="shared" si="105"/>
        <v>766.06027943698075</v>
      </c>
      <c r="BF279" s="32"/>
      <c r="BG279" s="32">
        <v>837.78086875404006</v>
      </c>
      <c r="BH279" s="32"/>
      <c r="BI279" s="32">
        <f t="shared" si="112"/>
        <v>258.06810594889998</v>
      </c>
      <c r="BJ279" s="32">
        <f t="shared" si="98"/>
        <v>279.71076282787999</v>
      </c>
      <c r="BK279" s="32"/>
      <c r="BL279" s="32">
        <v>258.06810594889998</v>
      </c>
      <c r="BM279" s="32"/>
      <c r="BN279" s="32">
        <f t="shared" si="106"/>
        <v>867.32125321882995</v>
      </c>
      <c r="BO279" s="32">
        <f t="shared" si="99"/>
        <v>892.4133292374521</v>
      </c>
      <c r="BP279" s="32"/>
      <c r="BQ279" s="32">
        <v>867.32125321882995</v>
      </c>
      <c r="BR279" s="32"/>
      <c r="BS279" s="32">
        <f t="shared" si="107"/>
        <v>54.741435742930001</v>
      </c>
      <c r="BT279" s="32">
        <f t="shared" si="100"/>
        <v>76.368989342760074</v>
      </c>
      <c r="BU279" s="32"/>
      <c r="BV279" s="32">
        <v>54.741435742930001</v>
      </c>
      <c r="BW279" s="32"/>
      <c r="BX279" s="32">
        <f t="shared" si="108"/>
        <v>650.90125922511004</v>
      </c>
      <c r="BY279" s="32">
        <f t="shared" si="101"/>
        <v>670.85221072525701</v>
      </c>
      <c r="BZ279" s="32"/>
      <c r="CA279" s="32">
        <v>650.90125922511004</v>
      </c>
      <c r="CB279" s="32"/>
      <c r="CC279" s="32">
        <f t="shared" si="109"/>
        <v>1824.3681901745099</v>
      </c>
      <c r="CD279" s="32">
        <f t="shared" si="102"/>
        <v>1861.5016880541668</v>
      </c>
      <c r="CE279" s="32"/>
      <c r="CF279" s="32">
        <v>1824.3681901745099</v>
      </c>
      <c r="CG279" s="32"/>
      <c r="CH279" s="32">
        <f t="shared" si="110"/>
        <v>553.47402848973002</v>
      </c>
      <c r="CI279" s="32">
        <f t="shared" si="103"/>
        <v>554.63458929538865</v>
      </c>
      <c r="CJ279" s="32"/>
      <c r="CK279" s="32">
        <v>553.47402848973002</v>
      </c>
      <c r="CL279" s="32"/>
      <c r="CM279" s="32">
        <f t="shared" si="111"/>
        <v>2695.7636814745597</v>
      </c>
      <c r="CN279" s="32">
        <f t="shared" si="104"/>
        <v>2791.1721576122382</v>
      </c>
      <c r="CO279" s="32"/>
      <c r="CP279" s="32">
        <v>2695.7636814745597</v>
      </c>
      <c r="CQ279" s="32"/>
      <c r="CR279" s="240">
        <v>39.35</v>
      </c>
    </row>
    <row r="280" spans="51:96" ht="16" x14ac:dyDescent="0.5">
      <c r="AY280" s="38">
        <f t="shared" si="114"/>
        <v>2013</v>
      </c>
      <c r="AZ280" s="36" t="s">
        <v>203</v>
      </c>
      <c r="BA280" s="36">
        <f t="shared" si="113"/>
        <v>7993.29699448253</v>
      </c>
      <c r="BC280" s="32">
        <v>7993296.9944825303</v>
      </c>
      <c r="BD280" s="32">
        <f t="shared" si="115"/>
        <v>856.26793860755004</v>
      </c>
      <c r="BE280" s="32">
        <f t="shared" si="105"/>
        <v>782.96471164132686</v>
      </c>
      <c r="BF280" s="32"/>
      <c r="BG280" s="32">
        <v>856.26793860755004</v>
      </c>
      <c r="BH280" s="32"/>
      <c r="BI280" s="32">
        <f t="shared" si="112"/>
        <v>258.73569771079002</v>
      </c>
      <c r="BJ280" s="32">
        <f t="shared" si="98"/>
        <v>280.43434159128151</v>
      </c>
      <c r="BK280" s="32"/>
      <c r="BL280" s="32">
        <v>258.73569771079002</v>
      </c>
      <c r="BM280" s="32"/>
      <c r="BN280" s="32">
        <f t="shared" si="106"/>
        <v>874.90282061330004</v>
      </c>
      <c r="BO280" s="32">
        <f t="shared" si="99"/>
        <v>900.21423550399095</v>
      </c>
      <c r="BP280" s="32"/>
      <c r="BQ280" s="32">
        <v>874.90282061330004</v>
      </c>
      <c r="BR280" s="32"/>
      <c r="BS280" s="32">
        <f t="shared" si="107"/>
        <v>54.321424055880001</v>
      </c>
      <c r="BT280" s="32">
        <f t="shared" si="100"/>
        <v>75.783037081610289</v>
      </c>
      <c r="BU280" s="32"/>
      <c r="BV280" s="32">
        <v>54.321424055880001</v>
      </c>
      <c r="BW280" s="32"/>
      <c r="BX280" s="32">
        <f t="shared" si="108"/>
        <v>647.51747079743996</v>
      </c>
      <c r="BY280" s="32">
        <f t="shared" si="101"/>
        <v>667.36470487831571</v>
      </c>
      <c r="BZ280" s="32"/>
      <c r="CA280" s="32">
        <v>647.51747079743996</v>
      </c>
      <c r="CB280" s="32"/>
      <c r="CC280" s="32">
        <f t="shared" si="109"/>
        <v>1818.7673460179499</v>
      </c>
      <c r="CD280" s="32">
        <f t="shared" si="102"/>
        <v>1855.7868433708861</v>
      </c>
      <c r="CE280" s="32"/>
      <c r="CF280" s="32">
        <v>1818.7673460179499</v>
      </c>
      <c r="CG280" s="32"/>
      <c r="CH280" s="32">
        <f t="shared" si="110"/>
        <v>566.70163970778003</v>
      </c>
      <c r="CI280" s="32">
        <f t="shared" si="103"/>
        <v>567.86220051343867</v>
      </c>
      <c r="CJ280" s="32"/>
      <c r="CK280" s="32">
        <v>566.70163970778003</v>
      </c>
      <c r="CL280" s="32"/>
      <c r="CM280" s="32">
        <f t="shared" si="111"/>
        <v>2657.2693597999901</v>
      </c>
      <c r="CN280" s="32">
        <f t="shared" si="104"/>
        <v>2751.3154447918259</v>
      </c>
      <c r="CO280" s="32"/>
      <c r="CP280" s="32">
        <v>2657.2693597999901</v>
      </c>
      <c r="CQ280" s="32"/>
      <c r="CR280" s="240">
        <v>37.92</v>
      </c>
    </row>
    <row r="281" spans="51:96" ht="16" x14ac:dyDescent="0.5">
      <c r="AY281" s="38">
        <f t="shared" si="114"/>
        <v>2013</v>
      </c>
      <c r="AZ281" s="36" t="s">
        <v>192</v>
      </c>
      <c r="BA281" s="36">
        <f t="shared" si="113"/>
        <v>7990.6858485859666</v>
      </c>
      <c r="BC281" s="32">
        <v>7990685.848585967</v>
      </c>
      <c r="BD281" s="32">
        <f t="shared" si="115"/>
        <v>843.49090043183105</v>
      </c>
      <c r="BE281" s="32">
        <f t="shared" si="105"/>
        <v>771.28148778133937</v>
      </c>
      <c r="BF281" s="32"/>
      <c r="BG281" s="32">
        <v>843.49090043183105</v>
      </c>
      <c r="BH281" s="32"/>
      <c r="BI281" s="32">
        <f t="shared" si="112"/>
        <v>243.05803074427001</v>
      </c>
      <c r="BJ281" s="32">
        <f t="shared" si="98"/>
        <v>263.44188074284529</v>
      </c>
      <c r="BK281" s="32"/>
      <c r="BL281" s="32">
        <v>243.05803074427001</v>
      </c>
      <c r="BM281" s="32"/>
      <c r="BN281" s="32">
        <f t="shared" si="106"/>
        <v>870.59188382536001</v>
      </c>
      <c r="BO281" s="32">
        <f t="shared" si="99"/>
        <v>895.77858096793511</v>
      </c>
      <c r="BP281" s="32"/>
      <c r="BQ281" s="32">
        <v>870.59188382536001</v>
      </c>
      <c r="BR281" s="32"/>
      <c r="BS281" s="32">
        <f t="shared" si="107"/>
        <v>49.386854028329999</v>
      </c>
      <c r="BT281" s="32">
        <f t="shared" si="100"/>
        <v>68.898889438593073</v>
      </c>
      <c r="BU281" s="32"/>
      <c r="BV281" s="32">
        <v>49.386854028329999</v>
      </c>
      <c r="BW281" s="32"/>
      <c r="BX281" s="32">
        <f t="shared" si="108"/>
        <v>665.78683920234005</v>
      </c>
      <c r="BY281" s="32">
        <f t="shared" si="101"/>
        <v>686.19405266229774</v>
      </c>
      <c r="BZ281" s="32"/>
      <c r="CA281" s="32">
        <v>665.78683920234005</v>
      </c>
      <c r="CB281" s="32"/>
      <c r="CC281" s="32">
        <f t="shared" si="109"/>
        <v>1822.9217756165801</v>
      </c>
      <c r="CD281" s="32">
        <f t="shared" si="102"/>
        <v>1860.0258329303417</v>
      </c>
      <c r="CE281" s="32"/>
      <c r="CF281" s="32">
        <v>1822.9217756165801</v>
      </c>
      <c r="CG281" s="32"/>
      <c r="CH281" s="32">
        <f t="shared" si="110"/>
        <v>562.32130848061001</v>
      </c>
      <c r="CI281" s="32">
        <f t="shared" si="103"/>
        <v>563.48186928626865</v>
      </c>
      <c r="CJ281" s="32"/>
      <c r="CK281" s="32">
        <v>562.32130848061001</v>
      </c>
      <c r="CL281" s="32"/>
      <c r="CM281" s="32">
        <f t="shared" si="111"/>
        <v>2671.9447599629802</v>
      </c>
      <c r="CN281" s="32">
        <f t="shared" si="104"/>
        <v>2766.5102367605164</v>
      </c>
      <c r="CO281" s="32"/>
      <c r="CP281" s="32">
        <v>2671.9447599629802</v>
      </c>
      <c r="CQ281" s="32"/>
      <c r="CR281" s="240">
        <v>37.89</v>
      </c>
    </row>
    <row r="282" spans="51:96" ht="16" x14ac:dyDescent="0.5">
      <c r="AY282" s="38">
        <f t="shared" si="114"/>
        <v>2013</v>
      </c>
      <c r="AZ282" s="36" t="s">
        <v>193</v>
      </c>
      <c r="BA282" s="36">
        <f>+BC282</f>
        <v>8019.0665484377332</v>
      </c>
      <c r="BC282" s="32">
        <v>8019.0665484377332</v>
      </c>
      <c r="BD282" s="32">
        <f t="shared" si="115"/>
        <v>804.45599985443994</v>
      </c>
      <c r="BE282" s="32">
        <f t="shared" si="105"/>
        <v>735.5882797368738</v>
      </c>
      <c r="BF282" s="32"/>
      <c r="BG282" s="32">
        <v>804.45599985443994</v>
      </c>
      <c r="BH282" s="32"/>
      <c r="BI282" s="32">
        <f t="shared" si="112"/>
        <v>246.4258997462</v>
      </c>
      <c r="BJ282" s="32">
        <f t="shared" si="98"/>
        <v>267.09219314456743</v>
      </c>
      <c r="BK282" s="32"/>
      <c r="BL282" s="32">
        <v>246.4258997462</v>
      </c>
      <c r="BM282" s="32"/>
      <c r="BN282" s="32">
        <f t="shared" si="106"/>
        <v>855.05497379010899</v>
      </c>
      <c r="BO282" s="32">
        <f t="shared" si="99"/>
        <v>879.79217966719023</v>
      </c>
      <c r="BP282" s="32"/>
      <c r="BQ282" s="32">
        <v>855.05497379010899</v>
      </c>
      <c r="BR282" s="32"/>
      <c r="BS282" s="32">
        <f t="shared" si="107"/>
        <v>50.242804787019999</v>
      </c>
      <c r="BT282" s="32">
        <f t="shared" si="100"/>
        <v>70.093014025958624</v>
      </c>
      <c r="BU282" s="32"/>
      <c r="BV282" s="32">
        <v>50.242804787019999</v>
      </c>
      <c r="BW282" s="32"/>
      <c r="BX282" s="32">
        <f t="shared" si="108"/>
        <v>690.01526251768996</v>
      </c>
      <c r="BY282" s="32">
        <f t="shared" si="101"/>
        <v>711.16510796927264</v>
      </c>
      <c r="BZ282" s="32"/>
      <c r="CA282" s="32">
        <v>690.01526251768996</v>
      </c>
      <c r="CB282" s="32"/>
      <c r="CC282" s="32">
        <f t="shared" si="109"/>
        <v>1827.1098395312802</v>
      </c>
      <c r="CD282" s="32">
        <f t="shared" si="102"/>
        <v>1864.29914140441</v>
      </c>
      <c r="CE282" s="32"/>
      <c r="CF282" s="32">
        <v>1827.1098395312802</v>
      </c>
      <c r="CG282" s="32"/>
      <c r="CH282" s="32">
        <f t="shared" si="110"/>
        <v>571.44432286442998</v>
      </c>
      <c r="CI282" s="32">
        <f t="shared" si="103"/>
        <v>572.60488367008861</v>
      </c>
      <c r="CJ282" s="32"/>
      <c r="CK282" s="32">
        <v>571.44432286442998</v>
      </c>
      <c r="CL282" s="32"/>
      <c r="CM282" s="32">
        <f t="shared" si="111"/>
        <v>2708.5815609325805</v>
      </c>
      <c r="CN282" s="32">
        <f t="shared" si="104"/>
        <v>2804.4436874977091</v>
      </c>
      <c r="CO282" s="32"/>
      <c r="CP282" s="32">
        <v>2708.5815609325805</v>
      </c>
      <c r="CQ282" s="32"/>
      <c r="CR282" s="240">
        <v>39.200000000000003</v>
      </c>
    </row>
    <row r="283" spans="51:96" ht="16" x14ac:dyDescent="0.5">
      <c r="AY283" s="38">
        <f t="shared" si="114"/>
        <v>2013</v>
      </c>
      <c r="AZ283" s="36" t="s">
        <v>194</v>
      </c>
      <c r="BA283" s="36">
        <f t="shared" ref="BA283:BA346" si="116">+BC283</f>
        <v>8018.2693896362334</v>
      </c>
      <c r="BC283" s="32">
        <v>8018.2693896362334</v>
      </c>
      <c r="BD283" s="32">
        <f t="shared" si="115"/>
        <v>742.163108815491</v>
      </c>
      <c r="BE283" s="32">
        <f t="shared" si="105"/>
        <v>678.62814696706653</v>
      </c>
      <c r="BF283" s="32"/>
      <c r="BG283" s="32">
        <v>742.163108815491</v>
      </c>
      <c r="BH283" s="32"/>
      <c r="BI283" s="32">
        <f t="shared" si="112"/>
        <v>254.38454364101</v>
      </c>
      <c r="BJ283" s="32">
        <f t="shared" si="98"/>
        <v>275.71828177612247</v>
      </c>
      <c r="BK283" s="32"/>
      <c r="BL283" s="32">
        <v>254.38454364101</v>
      </c>
      <c r="BM283" s="32"/>
      <c r="BN283" s="32">
        <f t="shared" si="106"/>
        <v>859.37750395011005</v>
      </c>
      <c r="BO283" s="32">
        <f t="shared" si="99"/>
        <v>884.23976297787226</v>
      </c>
      <c r="BP283" s="32"/>
      <c r="BQ283" s="32">
        <v>859.37750395011005</v>
      </c>
      <c r="BR283" s="32"/>
      <c r="BS283" s="32">
        <f t="shared" si="107"/>
        <v>55.172551572620002</v>
      </c>
      <c r="BT283" s="32">
        <f t="shared" si="100"/>
        <v>76.97043283353193</v>
      </c>
      <c r="BU283" s="32"/>
      <c r="BV283" s="32">
        <v>55.172551572620002</v>
      </c>
      <c r="BW283" s="32"/>
      <c r="BX283" s="32">
        <f t="shared" si="108"/>
        <v>676.66204354187005</v>
      </c>
      <c r="BY283" s="32">
        <f t="shared" si="101"/>
        <v>697.40259584740079</v>
      </c>
      <c r="BZ283" s="32"/>
      <c r="CA283" s="32">
        <v>676.66204354187005</v>
      </c>
      <c r="CB283" s="32"/>
      <c r="CC283" s="32">
        <f t="shared" si="109"/>
        <v>1843.5925166930799</v>
      </c>
      <c r="CD283" s="32">
        <f t="shared" si="102"/>
        <v>1881.1173097574806</v>
      </c>
      <c r="CE283" s="32"/>
      <c r="CF283" s="32">
        <v>1843.5925166930799</v>
      </c>
      <c r="CG283" s="32"/>
      <c r="CH283" s="32">
        <f t="shared" si="110"/>
        <v>572.68701174991998</v>
      </c>
      <c r="CI283" s="32">
        <f t="shared" si="103"/>
        <v>573.84757255557861</v>
      </c>
      <c r="CJ283" s="32"/>
      <c r="CK283" s="32">
        <v>572.68701174991998</v>
      </c>
      <c r="CL283" s="32"/>
      <c r="CM283" s="32">
        <f t="shared" si="111"/>
        <v>2758.7762412117199</v>
      </c>
      <c r="CN283" s="32">
        <f t="shared" si="104"/>
        <v>2856.4148580488118</v>
      </c>
      <c r="CO283" s="32"/>
      <c r="CP283" s="32">
        <v>2758.7762412117199</v>
      </c>
      <c r="CQ283" s="32"/>
      <c r="CR283" s="240">
        <v>39.78</v>
      </c>
    </row>
    <row r="284" spans="51:96" ht="16" x14ac:dyDescent="0.5">
      <c r="AY284" s="38">
        <f t="shared" si="114"/>
        <v>2013</v>
      </c>
      <c r="AZ284" s="36" t="s">
        <v>195</v>
      </c>
      <c r="BA284" s="36">
        <f t="shared" si="116"/>
        <v>8004.2458917220838</v>
      </c>
      <c r="BC284" s="32">
        <v>8004.2458917220838</v>
      </c>
      <c r="BD284" s="32">
        <f t="shared" si="115"/>
        <v>705.36910718649006</v>
      </c>
      <c r="BE284" s="32">
        <f t="shared" si="105"/>
        <v>644.9839994092016</v>
      </c>
      <c r="BF284" s="32"/>
      <c r="BG284" s="32">
        <v>705.36910718649006</v>
      </c>
      <c r="BH284" s="32"/>
      <c r="BI284" s="32">
        <f t="shared" si="112"/>
        <v>257.89720601335</v>
      </c>
      <c r="BJ284" s="32">
        <f t="shared" si="98"/>
        <v>279.52553051812146</v>
      </c>
      <c r="BK284" s="32"/>
      <c r="BL284" s="32">
        <v>257.89720601335</v>
      </c>
      <c r="BM284" s="32"/>
      <c r="BN284" s="32">
        <f t="shared" si="106"/>
        <v>861.70198444734001</v>
      </c>
      <c r="BO284" s="32">
        <f t="shared" si="99"/>
        <v>886.63149196131633</v>
      </c>
      <c r="BP284" s="32"/>
      <c r="BQ284" s="32">
        <v>861.70198444734001</v>
      </c>
      <c r="BR284" s="32"/>
      <c r="BS284" s="32">
        <f t="shared" si="107"/>
        <v>58.287800044800001</v>
      </c>
      <c r="BT284" s="32">
        <f t="shared" si="100"/>
        <v>81.316471152460949</v>
      </c>
      <c r="BU284" s="32"/>
      <c r="BV284" s="32">
        <v>58.287800044800001</v>
      </c>
      <c r="BW284" s="32"/>
      <c r="BX284" s="32">
        <f t="shared" si="108"/>
        <v>675.51772072075005</v>
      </c>
      <c r="BY284" s="32">
        <f t="shared" si="101"/>
        <v>696.22319807630777</v>
      </c>
      <c r="BZ284" s="32"/>
      <c r="CA284" s="32">
        <v>675.51772072075005</v>
      </c>
      <c r="CB284" s="32"/>
      <c r="CC284" s="32">
        <f t="shared" si="109"/>
        <v>1858.20807197966</v>
      </c>
      <c r="CD284" s="32">
        <f t="shared" si="102"/>
        <v>1896.0303525217348</v>
      </c>
      <c r="CE284" s="32"/>
      <c r="CF284" s="32">
        <v>1858.20807197966</v>
      </c>
      <c r="CG284" s="32"/>
      <c r="CH284" s="32">
        <f t="shared" si="110"/>
        <v>577.86578341325003</v>
      </c>
      <c r="CI284" s="32">
        <f t="shared" si="103"/>
        <v>579.02634421890866</v>
      </c>
      <c r="CJ284" s="32"/>
      <c r="CK284" s="32">
        <v>577.86578341325003</v>
      </c>
      <c r="CL284" s="32"/>
      <c r="CM284" s="32">
        <f t="shared" si="111"/>
        <v>2757.9805880604899</v>
      </c>
      <c r="CN284" s="32">
        <f t="shared" si="104"/>
        <v>2855.591045138915</v>
      </c>
      <c r="CO284" s="32"/>
      <c r="CP284" s="32">
        <v>2757.9805880604899</v>
      </c>
      <c r="CQ284" s="32"/>
      <c r="CR284" s="240">
        <v>39.74</v>
      </c>
    </row>
    <row r="285" spans="51:96" ht="16" x14ac:dyDescent="0.5">
      <c r="AY285" s="38">
        <f t="shared" si="114"/>
        <v>2013</v>
      </c>
      <c r="AZ285" s="36" t="s">
        <v>196</v>
      </c>
      <c r="BA285" s="36">
        <f t="shared" si="116"/>
        <v>7986.8151947830838</v>
      </c>
      <c r="BC285" s="32">
        <v>7986.8151947830838</v>
      </c>
      <c r="BD285" s="32">
        <f t="shared" si="115"/>
        <v>679.90561272887999</v>
      </c>
      <c r="BE285" s="32">
        <f t="shared" si="105"/>
        <v>621.70037906507832</v>
      </c>
      <c r="BF285" s="32"/>
      <c r="BG285" s="32">
        <v>679.90561272887999</v>
      </c>
      <c r="BH285" s="32"/>
      <c r="BI285" s="32">
        <f t="shared" si="112"/>
        <v>253.92846893627001</v>
      </c>
      <c r="BJ285" s="32">
        <f t="shared" si="98"/>
        <v>275.22395876359735</v>
      </c>
      <c r="BK285" s="32"/>
      <c r="BL285" s="32">
        <v>253.92846893627001</v>
      </c>
      <c r="BM285" s="32"/>
      <c r="BN285" s="32">
        <f t="shared" si="106"/>
        <v>873.02134511869997</v>
      </c>
      <c r="BO285" s="32">
        <f t="shared" si="99"/>
        <v>898.27832789907131</v>
      </c>
      <c r="BP285" s="32"/>
      <c r="BQ285" s="32">
        <v>873.02134511869997</v>
      </c>
      <c r="BR285" s="32"/>
      <c r="BS285" s="32">
        <f t="shared" si="107"/>
        <v>58.852732911220002</v>
      </c>
      <c r="BT285" s="32">
        <f t="shared" si="100"/>
        <v>82.104600865711589</v>
      </c>
      <c r="BU285" s="32"/>
      <c r="BV285" s="32">
        <v>58.852732911220002</v>
      </c>
      <c r="BW285" s="32"/>
      <c r="BX285" s="32">
        <f t="shared" si="108"/>
        <v>674.66180933316002</v>
      </c>
      <c r="BY285" s="32">
        <f t="shared" si="101"/>
        <v>695.34105191602339</v>
      </c>
      <c r="BZ285" s="32"/>
      <c r="CA285" s="32">
        <v>674.66180933316002</v>
      </c>
      <c r="CB285" s="32"/>
      <c r="CC285" s="32">
        <f t="shared" si="109"/>
        <v>1875.9885256222999</v>
      </c>
      <c r="CD285" s="32">
        <f t="shared" si="102"/>
        <v>1914.1727125170478</v>
      </c>
      <c r="CE285" s="32"/>
      <c r="CF285" s="32">
        <v>1875.9885256222999</v>
      </c>
      <c r="CG285" s="32"/>
      <c r="CH285" s="32">
        <f t="shared" si="110"/>
        <v>568.37337192031998</v>
      </c>
      <c r="CI285" s="32">
        <f t="shared" si="103"/>
        <v>569.53393272597862</v>
      </c>
      <c r="CJ285" s="32"/>
      <c r="CK285" s="32">
        <v>568.37337192031998</v>
      </c>
      <c r="CL285" s="32"/>
      <c r="CM285" s="32">
        <f t="shared" si="111"/>
        <v>2753.8296203032301</v>
      </c>
      <c r="CN285" s="32">
        <f t="shared" si="104"/>
        <v>2851.2931663185905</v>
      </c>
      <c r="CO285" s="32"/>
      <c r="CP285" s="32">
        <v>2753.8296203032301</v>
      </c>
      <c r="CQ285" s="32"/>
      <c r="CR285" s="240">
        <v>38.93</v>
      </c>
    </row>
    <row r="286" spans="51:96" ht="16" x14ac:dyDescent="0.5">
      <c r="AY286" s="38">
        <f t="shared" si="114"/>
        <v>2013</v>
      </c>
      <c r="AZ286" s="36" t="s">
        <v>197</v>
      </c>
      <c r="BA286" s="36">
        <f t="shared" si="116"/>
        <v>8008.5767775869126</v>
      </c>
      <c r="BC286" s="32">
        <v>8008.5767775869126</v>
      </c>
      <c r="BD286" s="32">
        <f t="shared" si="115"/>
        <v>686.83601053350992</v>
      </c>
      <c r="BE286" s="32">
        <f t="shared" si="105"/>
        <v>628.0374806591027</v>
      </c>
      <c r="BF286" s="32"/>
      <c r="BG286" s="32">
        <v>686.83601053350992</v>
      </c>
      <c r="BH286" s="32"/>
      <c r="BI286" s="32">
        <f t="shared" si="112"/>
        <v>247.46127287176</v>
      </c>
      <c r="BJ286" s="32">
        <f t="shared" si="98"/>
        <v>268.2143969352955</v>
      </c>
      <c r="BK286" s="32"/>
      <c r="BL286" s="32">
        <v>247.46127287176</v>
      </c>
      <c r="BM286" s="32"/>
      <c r="BN286" s="32">
        <f t="shared" si="106"/>
        <v>883.34568895860002</v>
      </c>
      <c r="BO286" s="32">
        <f t="shared" si="99"/>
        <v>908.90136062675288</v>
      </c>
      <c r="BP286" s="32"/>
      <c r="BQ286" s="32">
        <v>883.34568895860002</v>
      </c>
      <c r="BR286" s="32"/>
      <c r="BS286" s="32">
        <f t="shared" si="107"/>
        <v>55.260235042810002</v>
      </c>
      <c r="BT286" s="32">
        <f t="shared" si="100"/>
        <v>77.092758781136283</v>
      </c>
      <c r="BU286" s="32"/>
      <c r="BV286" s="32">
        <v>55.260235042810002</v>
      </c>
      <c r="BW286" s="32"/>
      <c r="BX286" s="32">
        <f t="shared" si="108"/>
        <v>682.27391446830995</v>
      </c>
      <c r="BY286" s="32">
        <f t="shared" si="101"/>
        <v>703.18647775567808</v>
      </c>
      <c r="BZ286" s="32"/>
      <c r="CA286" s="32">
        <v>682.27391446830995</v>
      </c>
      <c r="CB286" s="32"/>
      <c r="CC286" s="32">
        <f t="shared" si="109"/>
        <v>1865.7172619405601</v>
      </c>
      <c r="CD286" s="32">
        <f t="shared" si="102"/>
        <v>1903.6923858017592</v>
      </c>
      <c r="CE286" s="32"/>
      <c r="CF286" s="32">
        <v>1865.7172619405601</v>
      </c>
      <c r="CG286" s="32"/>
      <c r="CH286" s="32">
        <f t="shared" si="110"/>
        <v>577.90043936001996</v>
      </c>
      <c r="CI286" s="32">
        <f t="shared" si="103"/>
        <v>579.06100016567859</v>
      </c>
      <c r="CJ286" s="32"/>
      <c r="CK286" s="32">
        <v>577.90043936001996</v>
      </c>
      <c r="CL286" s="32"/>
      <c r="CM286" s="32">
        <f t="shared" si="111"/>
        <v>2752.5956733863395</v>
      </c>
      <c r="CN286" s="32">
        <f t="shared" si="104"/>
        <v>2850.0155475487904</v>
      </c>
      <c r="CO286" s="32"/>
      <c r="CP286" s="32">
        <v>2752.5956733863395</v>
      </c>
      <c r="CQ286" s="32"/>
      <c r="CR286" s="240">
        <v>39.130000000000003</v>
      </c>
    </row>
    <row r="287" spans="51:96" ht="16" x14ac:dyDescent="0.5">
      <c r="AY287" s="38">
        <f t="shared" si="114"/>
        <v>2013</v>
      </c>
      <c r="AZ287" s="36" t="s">
        <v>198</v>
      </c>
      <c r="BA287" s="36">
        <f t="shared" si="116"/>
        <v>8010.842600078292</v>
      </c>
      <c r="BC287" s="32">
        <v>8010.842600078292</v>
      </c>
      <c r="BD287" s="32">
        <f t="shared" si="115"/>
        <v>675.72948498504002</v>
      </c>
      <c r="BE287" s="32">
        <f t="shared" si="105"/>
        <v>617.88176049102526</v>
      </c>
      <c r="BF287" s="32"/>
      <c r="BG287" s="32">
        <v>675.72948498504002</v>
      </c>
      <c r="BH287" s="32"/>
      <c r="BI287" s="32">
        <f t="shared" si="112"/>
        <v>244.88792890357999</v>
      </c>
      <c r="BJ287" s="32">
        <f t="shared" si="98"/>
        <v>265.4252417170963</v>
      </c>
      <c r="BK287" s="32"/>
      <c r="BL287" s="32">
        <v>244.88792890357999</v>
      </c>
      <c r="BM287" s="32"/>
      <c r="BN287" s="32">
        <f t="shared" si="106"/>
        <v>904.99082016622003</v>
      </c>
      <c r="BO287" s="32">
        <f t="shared" si="99"/>
        <v>931.1726972636518</v>
      </c>
      <c r="BP287" s="32"/>
      <c r="BQ287" s="32">
        <v>904.99082016622003</v>
      </c>
      <c r="BR287" s="32"/>
      <c r="BS287" s="32">
        <f t="shared" si="107"/>
        <v>52.691226152059997</v>
      </c>
      <c r="BT287" s="32">
        <f t="shared" si="100"/>
        <v>73.508771442541828</v>
      </c>
      <c r="BU287" s="32"/>
      <c r="BV287" s="32">
        <v>52.691226152059997</v>
      </c>
      <c r="BW287" s="32"/>
      <c r="BX287" s="32">
        <f t="shared" si="108"/>
        <v>676.09652087807001</v>
      </c>
      <c r="BY287" s="32">
        <f t="shared" si="101"/>
        <v>696.81973919464644</v>
      </c>
      <c r="BZ287" s="32"/>
      <c r="CA287" s="32">
        <v>676.09652087807001</v>
      </c>
      <c r="CB287" s="32"/>
      <c r="CC287" s="32">
        <f t="shared" si="109"/>
        <v>1868.10879197126</v>
      </c>
      <c r="CD287" s="32">
        <f t="shared" si="102"/>
        <v>1906.1325934381105</v>
      </c>
      <c r="CE287" s="32"/>
      <c r="CF287" s="32">
        <v>1868.10879197126</v>
      </c>
      <c r="CG287" s="32"/>
      <c r="CH287" s="32">
        <f t="shared" si="110"/>
        <v>574.64548250627001</v>
      </c>
      <c r="CI287" s="32">
        <f t="shared" si="103"/>
        <v>575.80604331192865</v>
      </c>
      <c r="CJ287" s="32"/>
      <c r="CK287" s="32">
        <v>574.64548250627001</v>
      </c>
      <c r="CL287" s="32"/>
      <c r="CM287" s="32">
        <f t="shared" si="111"/>
        <v>2761.7569870705393</v>
      </c>
      <c r="CN287" s="32">
        <f t="shared" si="104"/>
        <v>2859.5010984738269</v>
      </c>
      <c r="CO287" s="32"/>
      <c r="CP287" s="32">
        <v>2761.7569870705393</v>
      </c>
      <c r="CQ287" s="32"/>
      <c r="CR287" s="240">
        <v>37.880000000000003</v>
      </c>
    </row>
    <row r="288" spans="51:96" ht="16" x14ac:dyDescent="0.5">
      <c r="AY288" s="38">
        <f t="shared" ref="AY288:AY319" si="117">+AY276+1</f>
        <v>2013</v>
      </c>
      <c r="AZ288" s="36" t="s">
        <v>199</v>
      </c>
      <c r="BA288" s="36">
        <f t="shared" si="116"/>
        <v>8029.597367545407</v>
      </c>
      <c r="BC288" s="32">
        <v>8029.597367545407</v>
      </c>
      <c r="BD288" s="32">
        <f t="shared" si="115"/>
        <v>670.36282067207992</v>
      </c>
      <c r="BE288" s="32">
        <f t="shared" si="105"/>
        <v>612.97452458177747</v>
      </c>
      <c r="BF288" s="32"/>
      <c r="BG288" s="32">
        <v>670.36282067207992</v>
      </c>
      <c r="BH288" s="32"/>
      <c r="BI288" s="32">
        <f t="shared" si="112"/>
        <v>245.25285110151</v>
      </c>
      <c r="BJ288" s="32">
        <f t="shared" si="98"/>
        <v>265.82076779723906</v>
      </c>
      <c r="BK288" s="32"/>
      <c r="BL288" s="32">
        <v>245.25285110151</v>
      </c>
      <c r="BM288" s="32"/>
      <c r="BN288" s="32">
        <f t="shared" si="106"/>
        <v>897.44097340315102</v>
      </c>
      <c r="BO288" s="32">
        <f t="shared" si="99"/>
        <v>923.40442932364886</v>
      </c>
      <c r="BP288" s="32"/>
      <c r="BQ288" s="32">
        <v>897.44097340315102</v>
      </c>
      <c r="BR288" s="32"/>
      <c r="BS288" s="32">
        <f t="shared" si="107"/>
        <v>52.606412958139998</v>
      </c>
      <c r="BT288" s="32">
        <f t="shared" si="100"/>
        <v>73.390449776061985</v>
      </c>
      <c r="BU288" s="32"/>
      <c r="BV288" s="32">
        <v>52.606412958139998</v>
      </c>
      <c r="BW288" s="32"/>
      <c r="BX288" s="32">
        <f t="shared" si="108"/>
        <v>667.10807454891994</v>
      </c>
      <c r="BY288" s="32">
        <f t="shared" si="101"/>
        <v>687.55578555277737</v>
      </c>
      <c r="BZ288" s="32"/>
      <c r="CA288" s="32">
        <v>667.10807454891994</v>
      </c>
      <c r="CB288" s="32"/>
      <c r="CC288" s="32">
        <f t="shared" si="109"/>
        <v>1866.4630158227201</v>
      </c>
      <c r="CD288" s="32">
        <f t="shared" si="102"/>
        <v>1904.4533188842317</v>
      </c>
      <c r="CE288" s="32"/>
      <c r="CF288" s="32">
        <v>1866.4630158227201</v>
      </c>
      <c r="CG288" s="32"/>
      <c r="CH288" s="32">
        <f t="shared" si="110"/>
        <v>581.72143514877996</v>
      </c>
      <c r="CI288" s="32">
        <f t="shared" si="103"/>
        <v>582.88199595443859</v>
      </c>
      <c r="CJ288" s="32"/>
      <c r="CK288" s="32">
        <v>581.72143514877996</v>
      </c>
      <c r="CL288" s="32"/>
      <c r="CM288" s="32">
        <f t="shared" si="111"/>
        <v>2808.7393058655398</v>
      </c>
      <c r="CN288" s="32">
        <f t="shared" si="104"/>
        <v>2908.1462156337025</v>
      </c>
      <c r="CO288" s="32"/>
      <c r="CP288" s="32">
        <v>2808.7393058655398</v>
      </c>
      <c r="CQ288" s="32"/>
      <c r="CR288" s="240">
        <v>38.119999999999997</v>
      </c>
    </row>
    <row r="289" spans="51:96" ht="16" x14ac:dyDescent="0.5">
      <c r="AY289" s="38">
        <f t="shared" si="117"/>
        <v>2013</v>
      </c>
      <c r="AZ289" s="36" t="s">
        <v>200</v>
      </c>
      <c r="BA289" s="36">
        <f t="shared" si="116"/>
        <v>8067.1273969989052</v>
      </c>
      <c r="BC289" s="32">
        <v>8067.1273969989052</v>
      </c>
      <c r="BD289" s="32">
        <f t="shared" si="115"/>
        <v>687.59566272244001</v>
      </c>
      <c r="BE289" s="32">
        <f t="shared" si="105"/>
        <v>628.73210068425567</v>
      </c>
      <c r="BF289" s="32"/>
      <c r="BG289" s="32">
        <v>687.59566272244001</v>
      </c>
      <c r="BH289" s="32"/>
      <c r="BI289" s="32">
        <f t="shared" si="112"/>
        <v>248.29757986275001</v>
      </c>
      <c r="BJ289" s="32">
        <f t="shared" si="98"/>
        <v>269.12084008350234</v>
      </c>
      <c r="BK289" s="32"/>
      <c r="BL289" s="32">
        <v>248.29757986275001</v>
      </c>
      <c r="BM289" s="32"/>
      <c r="BN289" s="32">
        <f t="shared" si="106"/>
        <v>886.24513714097998</v>
      </c>
      <c r="BO289" s="32">
        <f t="shared" si="99"/>
        <v>911.88469142348629</v>
      </c>
      <c r="BP289" s="32"/>
      <c r="BQ289" s="32">
        <v>886.24513714097998</v>
      </c>
      <c r="BR289" s="32"/>
      <c r="BS289" s="32">
        <f t="shared" si="107"/>
        <v>50.729511808060003</v>
      </c>
      <c r="BT289" s="32">
        <f t="shared" si="100"/>
        <v>70.772011987893734</v>
      </c>
      <c r="BU289" s="32"/>
      <c r="BV289" s="32">
        <v>50.729511808060003</v>
      </c>
      <c r="BW289" s="32"/>
      <c r="BX289" s="32">
        <f t="shared" si="108"/>
        <v>678.84745516585997</v>
      </c>
      <c r="BY289" s="32">
        <f t="shared" si="101"/>
        <v>699.65499311737017</v>
      </c>
      <c r="BZ289" s="32"/>
      <c r="CA289" s="32">
        <v>678.84745516585997</v>
      </c>
      <c r="CB289" s="32"/>
      <c r="CC289" s="32">
        <f t="shared" si="109"/>
        <v>1882.85807969751</v>
      </c>
      <c r="CD289" s="32">
        <f t="shared" si="102"/>
        <v>1921.18209065467</v>
      </c>
      <c r="CE289" s="32"/>
      <c r="CF289" s="32">
        <v>1882.85807969751</v>
      </c>
      <c r="CG289" s="32"/>
      <c r="CH289" s="32">
        <f t="shared" si="110"/>
        <v>578.10026685597995</v>
      </c>
      <c r="CI289" s="32">
        <f t="shared" si="103"/>
        <v>579.26082766163859</v>
      </c>
      <c r="CJ289" s="32"/>
      <c r="CK289" s="32">
        <v>578.10026685597995</v>
      </c>
      <c r="CL289" s="32"/>
      <c r="CM289" s="32">
        <f t="shared" si="111"/>
        <v>2818.2565399332098</v>
      </c>
      <c r="CN289" s="32">
        <f t="shared" si="104"/>
        <v>2918.000283677467</v>
      </c>
      <c r="CO289" s="32"/>
      <c r="CP289" s="32">
        <v>2818.2565399332098</v>
      </c>
      <c r="CQ289" s="32"/>
      <c r="CR289" s="240">
        <v>38.64</v>
      </c>
    </row>
    <row r="290" spans="51:96" ht="16" x14ac:dyDescent="0.5">
      <c r="AY290" s="38">
        <f t="shared" si="117"/>
        <v>2013</v>
      </c>
      <c r="AZ290" s="36" t="s">
        <v>201</v>
      </c>
      <c r="BA290" s="36">
        <f t="shared" si="116"/>
        <v>8149.3890562756787</v>
      </c>
      <c r="BC290" s="32">
        <v>8149.3890562756787</v>
      </c>
      <c r="BD290" s="32">
        <f t="shared" si="115"/>
        <v>726.33294904586</v>
      </c>
      <c r="BE290" s="32">
        <f t="shared" si="105"/>
        <v>664.15317258063681</v>
      </c>
      <c r="BF290" s="32"/>
      <c r="BG290" s="32">
        <v>726.33294904586</v>
      </c>
      <c r="BH290" s="32"/>
      <c r="BI290" s="32">
        <f t="shared" si="112"/>
        <v>249.41467156565</v>
      </c>
      <c r="BJ290" s="32">
        <f t="shared" si="98"/>
        <v>270.33161570886665</v>
      </c>
      <c r="BK290" s="32"/>
      <c r="BL290" s="32">
        <v>249.41467156565</v>
      </c>
      <c r="BM290" s="32"/>
      <c r="BN290" s="32">
        <f t="shared" si="106"/>
        <v>891.45338448664995</v>
      </c>
      <c r="BO290" s="32">
        <f t="shared" si="99"/>
        <v>917.24361620019613</v>
      </c>
      <c r="BP290" s="32"/>
      <c r="BQ290" s="32">
        <v>891.45338448664995</v>
      </c>
      <c r="BR290" s="32"/>
      <c r="BS290" s="32">
        <f t="shared" si="107"/>
        <v>52.808974934689999</v>
      </c>
      <c r="BT290" s="32">
        <f t="shared" si="100"/>
        <v>73.673041074928207</v>
      </c>
      <c r="BU290" s="32"/>
      <c r="BV290" s="32">
        <v>52.808974934689999</v>
      </c>
      <c r="BW290" s="32"/>
      <c r="BX290" s="32">
        <f t="shared" si="108"/>
        <v>682.18693596222101</v>
      </c>
      <c r="BY290" s="32">
        <f t="shared" si="101"/>
        <v>703.09683324774642</v>
      </c>
      <c r="BZ290" s="32"/>
      <c r="CA290" s="32">
        <v>682.18693596222101</v>
      </c>
      <c r="CB290" s="32"/>
      <c r="CC290" s="32">
        <f t="shared" si="109"/>
        <v>1889.45528977201</v>
      </c>
      <c r="CD290" s="32">
        <f t="shared" si="102"/>
        <v>1927.9135814558529</v>
      </c>
      <c r="CE290" s="32"/>
      <c r="CF290" s="32">
        <v>1889.45528977201</v>
      </c>
      <c r="CG290" s="32"/>
      <c r="CH290" s="32">
        <f t="shared" si="110"/>
        <v>576.92865805179099</v>
      </c>
      <c r="CI290" s="32">
        <f t="shared" si="103"/>
        <v>578.08921885744962</v>
      </c>
      <c r="CJ290" s="32"/>
      <c r="CK290" s="32">
        <v>576.92865805179099</v>
      </c>
      <c r="CL290" s="32"/>
      <c r="CM290" s="32">
        <f t="shared" si="111"/>
        <v>2835.4669476956196</v>
      </c>
      <c r="CN290" s="32">
        <f t="shared" si="104"/>
        <v>2935.8198022419861</v>
      </c>
      <c r="CO290" s="32"/>
      <c r="CP290" s="32">
        <v>2835.4669476956196</v>
      </c>
      <c r="CQ290" s="32"/>
      <c r="CR290" s="240">
        <v>39.94</v>
      </c>
    </row>
    <row r="291" spans="51:96" ht="16" x14ac:dyDescent="0.5">
      <c r="AY291" s="38">
        <f t="shared" si="117"/>
        <v>2013</v>
      </c>
      <c r="AZ291" s="36" t="s">
        <v>202</v>
      </c>
      <c r="BA291" s="36">
        <f t="shared" si="116"/>
        <v>8170.9606102825192</v>
      </c>
      <c r="BC291" s="32">
        <v>8170.9606102825192</v>
      </c>
      <c r="BD291" s="32">
        <f t="shared" si="115"/>
        <v>770.87611961475</v>
      </c>
      <c r="BE291" s="32">
        <f t="shared" si="105"/>
        <v>704.88309966020927</v>
      </c>
      <c r="BF291" s="32"/>
      <c r="BG291" s="32">
        <v>770.87611961475</v>
      </c>
      <c r="BH291" s="32"/>
      <c r="BI291" s="32">
        <f t="shared" si="112"/>
        <v>244.12835307648999</v>
      </c>
      <c r="BJ291" s="32">
        <f t="shared" si="98"/>
        <v>264.60196472500252</v>
      </c>
      <c r="BK291" s="32"/>
      <c r="BL291" s="32">
        <v>244.12835307648999</v>
      </c>
      <c r="BM291" s="32"/>
      <c r="BN291" s="32">
        <f t="shared" si="106"/>
        <v>909.3289747302</v>
      </c>
      <c r="BO291" s="32">
        <f t="shared" si="99"/>
        <v>935.63635700082568</v>
      </c>
      <c r="BP291" s="32"/>
      <c r="BQ291" s="32">
        <v>909.3289747302</v>
      </c>
      <c r="BR291" s="32"/>
      <c r="BS291" s="32">
        <f t="shared" si="107"/>
        <v>50.025622600909998</v>
      </c>
      <c r="BT291" s="32">
        <f t="shared" si="100"/>
        <v>69.790026283102165</v>
      </c>
      <c r="BU291" s="32"/>
      <c r="BV291" s="32">
        <v>50.025622600909998</v>
      </c>
      <c r="BW291" s="32"/>
      <c r="BX291" s="32">
        <f t="shared" si="108"/>
        <v>683.78505890732004</v>
      </c>
      <c r="BY291" s="32">
        <f t="shared" si="101"/>
        <v>704.74394069382322</v>
      </c>
      <c r="BZ291" s="32"/>
      <c r="CA291" s="32">
        <v>683.78505890732004</v>
      </c>
      <c r="CB291" s="32"/>
      <c r="CC291" s="32">
        <f t="shared" si="109"/>
        <v>1891.3405114582899</v>
      </c>
      <c r="CD291" s="32">
        <f t="shared" si="102"/>
        <v>1929.8371752623368</v>
      </c>
      <c r="CE291" s="32"/>
      <c r="CF291" s="32">
        <v>1891.3405114582899</v>
      </c>
      <c r="CG291" s="32"/>
      <c r="CH291" s="32">
        <f t="shared" si="110"/>
        <v>568.33695436986</v>
      </c>
      <c r="CI291" s="32">
        <f t="shared" si="103"/>
        <v>569.49751517551863</v>
      </c>
      <c r="CJ291" s="32"/>
      <c r="CK291" s="32">
        <v>568.33695436986</v>
      </c>
      <c r="CL291" s="32"/>
      <c r="CM291" s="32">
        <f t="shared" si="111"/>
        <v>2797.5838902040505</v>
      </c>
      <c r="CN291" s="32">
        <f t="shared" si="104"/>
        <v>2896.5959874683358</v>
      </c>
      <c r="CO291" s="32"/>
      <c r="CP291" s="32">
        <v>2797.5838902040505</v>
      </c>
      <c r="CQ291" s="32"/>
      <c r="CR291" s="240">
        <v>38.89</v>
      </c>
    </row>
    <row r="292" spans="51:96" ht="16" x14ac:dyDescent="0.5">
      <c r="AY292" s="38">
        <f t="shared" si="117"/>
        <v>2014</v>
      </c>
      <c r="AZ292" s="36" t="s">
        <v>203</v>
      </c>
      <c r="BA292" s="36">
        <f t="shared" si="116"/>
        <v>8202.8897930726307</v>
      </c>
      <c r="BC292" s="32">
        <v>8202.8897930726307</v>
      </c>
      <c r="BD292" s="32">
        <f t="shared" si="115"/>
        <v>795.92687863246999</v>
      </c>
      <c r="BE292" s="32">
        <f t="shared" si="105"/>
        <v>727.78931794347386</v>
      </c>
      <c r="BF292" s="32"/>
      <c r="BG292" s="32">
        <v>795.92687863246999</v>
      </c>
      <c r="BH292" s="32"/>
      <c r="BI292" s="32">
        <f t="shared" si="112"/>
        <v>235.89164283157999</v>
      </c>
      <c r="BJ292" s="32">
        <f t="shared" si="98"/>
        <v>255.67448995114498</v>
      </c>
      <c r="BK292" s="32"/>
      <c r="BL292" s="32">
        <v>235.89164283157999</v>
      </c>
      <c r="BM292" s="32"/>
      <c r="BN292" s="32">
        <f t="shared" si="106"/>
        <v>909.05900935070099</v>
      </c>
      <c r="BO292" s="32">
        <f t="shared" si="99"/>
        <v>935.35858137593061</v>
      </c>
      <c r="BP292" s="32"/>
      <c r="BQ292" s="32">
        <v>909.05900935070099</v>
      </c>
      <c r="BR292" s="32"/>
      <c r="BS292" s="32">
        <f t="shared" si="107"/>
        <v>50.090228413109998</v>
      </c>
      <c r="BT292" s="32">
        <f t="shared" si="100"/>
        <v>69.880156922103893</v>
      </c>
      <c r="BU292" s="32"/>
      <c r="BV292" s="32">
        <v>50.090228413109998</v>
      </c>
      <c r="BW292" s="32"/>
      <c r="BX292" s="32">
        <f t="shared" si="108"/>
        <v>676.21601835112995</v>
      </c>
      <c r="BY292" s="32">
        <f t="shared" si="101"/>
        <v>696.9428994172489</v>
      </c>
      <c r="BZ292" s="32"/>
      <c r="CA292" s="32">
        <v>676.21601835112995</v>
      </c>
      <c r="CB292" s="32"/>
      <c r="CC292" s="32">
        <f t="shared" si="109"/>
        <v>1919.22885645723</v>
      </c>
      <c r="CD292" s="32">
        <f t="shared" si="102"/>
        <v>1958.2931643396282</v>
      </c>
      <c r="CE292" s="32"/>
      <c r="CF292" s="32">
        <v>1919.22885645723</v>
      </c>
      <c r="CG292" s="32"/>
      <c r="CH292" s="32">
        <f t="shared" si="110"/>
        <v>566.78810485403994</v>
      </c>
      <c r="CI292" s="32">
        <f t="shared" si="103"/>
        <v>567.94866565969858</v>
      </c>
      <c r="CJ292" s="32"/>
      <c r="CK292" s="32">
        <v>566.78810485403994</v>
      </c>
      <c r="CL292" s="32"/>
      <c r="CM292" s="32">
        <f t="shared" si="111"/>
        <v>2790.0559678535492</v>
      </c>
      <c r="CN292" s="32">
        <f t="shared" si="104"/>
        <v>2888.8016368678805</v>
      </c>
      <c r="CO292" s="32"/>
      <c r="CP292" s="32">
        <v>2790.0559678535492</v>
      </c>
      <c r="CQ292" s="32"/>
      <c r="CR292" s="240">
        <v>37.28</v>
      </c>
    </row>
    <row r="293" spans="51:96" ht="16" x14ac:dyDescent="0.5">
      <c r="AY293" s="38">
        <f t="shared" si="117"/>
        <v>2014</v>
      </c>
      <c r="AZ293" s="36" t="s">
        <v>192</v>
      </c>
      <c r="BA293" s="36">
        <f t="shared" si="116"/>
        <v>8156.1959971115411</v>
      </c>
      <c r="BC293" s="32">
        <v>8156.1959971115411</v>
      </c>
      <c r="BD293" s="32">
        <f t="shared" si="115"/>
        <v>784.31853058161005</v>
      </c>
      <c r="BE293" s="32">
        <f t="shared" si="105"/>
        <v>717.17473520077067</v>
      </c>
      <c r="BF293" s="32"/>
      <c r="BG293" s="32">
        <v>784.31853058161005</v>
      </c>
      <c r="BH293" s="32"/>
      <c r="BI293" s="32">
        <f t="shared" si="112"/>
        <v>239.13272148643</v>
      </c>
      <c r="BJ293" s="32">
        <f t="shared" si="98"/>
        <v>259.18737884378777</v>
      </c>
      <c r="BK293" s="32"/>
      <c r="BL293" s="32">
        <v>239.13272148643</v>
      </c>
      <c r="BM293" s="32"/>
      <c r="BN293" s="32">
        <f t="shared" si="106"/>
        <v>884.41322499658997</v>
      </c>
      <c r="BO293" s="32">
        <f t="shared" si="99"/>
        <v>909.99978106348021</v>
      </c>
      <c r="BP293" s="32"/>
      <c r="BQ293" s="32">
        <v>884.41322499658997</v>
      </c>
      <c r="BR293" s="32"/>
      <c r="BS293" s="32">
        <f t="shared" si="107"/>
        <v>51.896744597670001</v>
      </c>
      <c r="BT293" s="32">
        <f t="shared" si="100"/>
        <v>72.400401657628663</v>
      </c>
      <c r="BU293" s="32"/>
      <c r="BV293" s="32">
        <v>51.896744597670001</v>
      </c>
      <c r="BW293" s="32"/>
      <c r="BX293" s="32">
        <f t="shared" si="108"/>
        <v>668.15510232323004</v>
      </c>
      <c r="BY293" s="32">
        <f t="shared" si="101"/>
        <v>688.6349060601226</v>
      </c>
      <c r="BZ293" s="32"/>
      <c r="CA293" s="32">
        <v>668.15510232323004</v>
      </c>
      <c r="CB293" s="32"/>
      <c r="CC293" s="32">
        <f t="shared" si="109"/>
        <v>1924.2027787751099</v>
      </c>
      <c r="CD293" s="32">
        <f t="shared" si="102"/>
        <v>1963.3683267113743</v>
      </c>
      <c r="CE293" s="32"/>
      <c r="CF293" s="32">
        <v>1924.2027787751099</v>
      </c>
      <c r="CG293" s="32"/>
      <c r="CH293" s="32">
        <f t="shared" si="110"/>
        <v>571.84514278139</v>
      </c>
      <c r="CI293" s="32">
        <f t="shared" si="103"/>
        <v>573.00570358704863</v>
      </c>
      <c r="CJ293" s="32"/>
      <c r="CK293" s="32">
        <v>571.84514278139</v>
      </c>
      <c r="CL293" s="32"/>
      <c r="CM293" s="32">
        <f t="shared" si="111"/>
        <v>2770.8048238041301</v>
      </c>
      <c r="CN293" s="32">
        <f t="shared" si="104"/>
        <v>2868.8691562716849</v>
      </c>
      <c r="CO293" s="32"/>
      <c r="CP293" s="32">
        <v>2770.8048238041301</v>
      </c>
      <c r="CQ293" s="32"/>
      <c r="CR293" s="240">
        <v>37.33</v>
      </c>
    </row>
    <row r="294" spans="51:96" ht="16" x14ac:dyDescent="0.5">
      <c r="AY294" s="38">
        <f t="shared" si="117"/>
        <v>2014</v>
      </c>
      <c r="AZ294" s="36" t="s">
        <v>193</v>
      </c>
      <c r="BA294" s="36">
        <f t="shared" si="116"/>
        <v>8181.3091599605395</v>
      </c>
      <c r="BC294" s="32">
        <v>8181.3091599605395</v>
      </c>
      <c r="BD294" s="32">
        <f t="shared" si="115"/>
        <v>767.29110657666899</v>
      </c>
      <c r="BE294" s="32">
        <f t="shared" si="105"/>
        <v>701.60499175375651</v>
      </c>
      <c r="BF294" s="32"/>
      <c r="BG294" s="32">
        <v>767.29110657666899</v>
      </c>
      <c r="BH294" s="32"/>
      <c r="BI294" s="32">
        <f t="shared" si="112"/>
        <v>238.52823943028</v>
      </c>
      <c r="BJ294" s="32">
        <f t="shared" si="98"/>
        <v>258.53220242661763</v>
      </c>
      <c r="BK294" s="32"/>
      <c r="BL294" s="32">
        <v>238.52823943028</v>
      </c>
      <c r="BM294" s="32"/>
      <c r="BN294" s="32">
        <f t="shared" si="106"/>
        <v>881.21073120949995</v>
      </c>
      <c r="BO294" s="32">
        <f t="shared" si="99"/>
        <v>906.70463738771684</v>
      </c>
      <c r="BP294" s="32"/>
      <c r="BQ294" s="32">
        <v>881.21073120949995</v>
      </c>
      <c r="BR294" s="32"/>
      <c r="BS294" s="32">
        <f t="shared" si="107"/>
        <v>53.703235090749999</v>
      </c>
      <c r="BT294" s="32">
        <f t="shared" si="100"/>
        <v>74.920610551339337</v>
      </c>
      <c r="BU294" s="32"/>
      <c r="BV294" s="32">
        <v>53.703235090749999</v>
      </c>
      <c r="BW294" s="32"/>
      <c r="BX294" s="32">
        <f t="shared" si="108"/>
        <v>665.47236749250999</v>
      </c>
      <c r="BY294" s="32">
        <f t="shared" si="101"/>
        <v>685.86994199457331</v>
      </c>
      <c r="BZ294" s="32"/>
      <c r="CA294" s="32">
        <v>665.47236749250999</v>
      </c>
      <c r="CB294" s="32"/>
      <c r="CC294" s="32">
        <f t="shared" si="109"/>
        <v>1909.94453475256</v>
      </c>
      <c r="CD294" s="32">
        <f t="shared" si="102"/>
        <v>1948.8198679848897</v>
      </c>
      <c r="CE294" s="32"/>
      <c r="CF294" s="32">
        <v>1909.94453475256</v>
      </c>
      <c r="CG294" s="32"/>
      <c r="CH294" s="32">
        <f t="shared" si="110"/>
        <v>589.85049663695997</v>
      </c>
      <c r="CI294" s="32">
        <f t="shared" si="103"/>
        <v>591.01105744261861</v>
      </c>
      <c r="CJ294" s="32"/>
      <c r="CK294" s="32">
        <v>589.85049663695997</v>
      </c>
      <c r="CL294" s="32"/>
      <c r="CM294" s="32">
        <f t="shared" si="111"/>
        <v>2815.8685013076597</v>
      </c>
      <c r="CN294" s="32">
        <f t="shared" si="104"/>
        <v>2915.5277275818626</v>
      </c>
      <c r="CO294" s="32"/>
      <c r="CP294" s="32">
        <v>2815.8685013076597</v>
      </c>
      <c r="CQ294" s="32"/>
      <c r="CR294" s="240">
        <v>38.049999999999997</v>
      </c>
    </row>
    <row r="295" spans="51:96" ht="16" x14ac:dyDescent="0.5">
      <c r="AY295" s="38">
        <f t="shared" si="117"/>
        <v>2014</v>
      </c>
      <c r="AZ295" s="36" t="s">
        <v>194</v>
      </c>
      <c r="BA295" s="36">
        <f t="shared" si="116"/>
        <v>8155.9710294213373</v>
      </c>
      <c r="BC295" s="32">
        <v>8155.9710294213373</v>
      </c>
      <c r="BD295" s="32">
        <f t="shared" si="115"/>
        <v>739.80500003699092</v>
      </c>
      <c r="BE295" s="32">
        <f t="shared" si="105"/>
        <v>676.47191072776548</v>
      </c>
      <c r="BF295" s="32"/>
      <c r="BG295" s="32">
        <v>739.80500003699092</v>
      </c>
      <c r="BH295" s="32"/>
      <c r="BI295" s="32">
        <f t="shared" si="112"/>
        <v>240.29614794592999</v>
      </c>
      <c r="BJ295" s="32">
        <f t="shared" si="98"/>
        <v>260.44837504974794</v>
      </c>
      <c r="BK295" s="32"/>
      <c r="BL295" s="32">
        <v>240.29614794592999</v>
      </c>
      <c r="BM295" s="32"/>
      <c r="BN295" s="32">
        <f t="shared" si="106"/>
        <v>898.59929117125</v>
      </c>
      <c r="BO295" s="32">
        <f t="shared" si="99"/>
        <v>924.5962578553582</v>
      </c>
      <c r="BP295" s="32"/>
      <c r="BQ295" s="32">
        <v>898.59929117125</v>
      </c>
      <c r="BR295" s="32"/>
      <c r="BS295" s="32">
        <f t="shared" si="107"/>
        <v>56.11554439471</v>
      </c>
      <c r="BT295" s="32">
        <f t="shared" si="100"/>
        <v>78.285988551118152</v>
      </c>
      <c r="BU295" s="32"/>
      <c r="BV295" s="32">
        <v>56.11554439471</v>
      </c>
      <c r="BW295" s="32"/>
      <c r="BX295" s="32">
        <f t="shared" si="108"/>
        <v>666.23509843073998</v>
      </c>
      <c r="BY295" s="32">
        <f t="shared" si="101"/>
        <v>686.65605160620521</v>
      </c>
      <c r="BZ295" s="32"/>
      <c r="CA295" s="32">
        <v>666.23509843073998</v>
      </c>
      <c r="CB295" s="32"/>
      <c r="CC295" s="32">
        <f t="shared" si="109"/>
        <v>1864.57458361826</v>
      </c>
      <c r="CD295" s="32">
        <f t="shared" si="102"/>
        <v>1902.5264492121387</v>
      </c>
      <c r="CE295" s="32"/>
      <c r="CF295" s="32">
        <v>1864.57458361826</v>
      </c>
      <c r="CG295" s="32"/>
      <c r="CH295" s="32">
        <f t="shared" si="110"/>
        <v>597.41516262778998</v>
      </c>
      <c r="CI295" s="32">
        <f t="shared" si="103"/>
        <v>598.57572343344862</v>
      </c>
      <c r="CJ295" s="32"/>
      <c r="CK295" s="32">
        <v>597.41516262778998</v>
      </c>
      <c r="CL295" s="32"/>
      <c r="CM295" s="32">
        <f t="shared" si="111"/>
        <v>2820.8544990555697</v>
      </c>
      <c r="CN295" s="32">
        <f t="shared" si="104"/>
        <v>2920.6901897767211</v>
      </c>
      <c r="CO295" s="32"/>
      <c r="CP295" s="32">
        <v>2820.8544990555697</v>
      </c>
      <c r="CQ295" s="32"/>
      <c r="CR295" s="240">
        <v>39.090000000000003</v>
      </c>
    </row>
    <row r="296" spans="51:96" ht="16" x14ac:dyDescent="0.5">
      <c r="AY296" s="38">
        <f t="shared" si="117"/>
        <v>2014</v>
      </c>
      <c r="AZ296" s="36" t="s">
        <v>195</v>
      </c>
      <c r="BA296" s="36">
        <f t="shared" si="116"/>
        <v>8120.4365313272538</v>
      </c>
      <c r="BC296" s="32">
        <v>8120.4365313272538</v>
      </c>
      <c r="BD296" s="32">
        <f t="shared" si="115"/>
        <v>709.57674593884008</v>
      </c>
      <c r="BE296" s="32">
        <f t="shared" si="105"/>
        <v>648.83143140318941</v>
      </c>
      <c r="BF296" s="32"/>
      <c r="BG296" s="32">
        <v>709.57674593884008</v>
      </c>
      <c r="BH296" s="32"/>
      <c r="BI296" s="32">
        <f t="shared" si="112"/>
        <v>236.02080056284001</v>
      </c>
      <c r="BJ296" s="32">
        <f t="shared" si="98"/>
        <v>255.81447938301616</v>
      </c>
      <c r="BK296" s="32"/>
      <c r="BL296" s="32">
        <v>236.02080056284001</v>
      </c>
      <c r="BM296" s="32"/>
      <c r="BN296" s="32">
        <f t="shared" si="106"/>
        <v>913.87037615699001</v>
      </c>
      <c r="BO296" s="32">
        <f t="shared" si="99"/>
        <v>940.30914364319665</v>
      </c>
      <c r="BP296" s="32"/>
      <c r="BQ296" s="32">
        <v>913.87037615699001</v>
      </c>
      <c r="BR296" s="32"/>
      <c r="BS296" s="32">
        <f t="shared" si="107"/>
        <v>58.559903990270001</v>
      </c>
      <c r="BT296" s="32">
        <f t="shared" si="100"/>
        <v>81.696079451543696</v>
      </c>
      <c r="BU296" s="32"/>
      <c r="BV296" s="32">
        <v>58.559903990270001</v>
      </c>
      <c r="BW296" s="32"/>
      <c r="BX296" s="32">
        <f t="shared" si="108"/>
        <v>671.33218661343005</v>
      </c>
      <c r="BY296" s="32">
        <f t="shared" si="101"/>
        <v>691.90937202486589</v>
      </c>
      <c r="BZ296" s="32"/>
      <c r="CA296" s="32">
        <v>671.33218661343005</v>
      </c>
      <c r="CB296" s="32"/>
      <c r="CC296" s="32">
        <f t="shared" si="109"/>
        <v>1817.9002826553599</v>
      </c>
      <c r="CD296" s="32">
        <f t="shared" si="102"/>
        <v>1854.9021316543567</v>
      </c>
      <c r="CE296" s="32"/>
      <c r="CF296" s="32">
        <v>1817.9002826553599</v>
      </c>
      <c r="CG296" s="32"/>
      <c r="CH296" s="32">
        <f t="shared" si="110"/>
        <v>582.32564328953003</v>
      </c>
      <c r="CI296" s="32">
        <f t="shared" si="103"/>
        <v>583.48620409518867</v>
      </c>
      <c r="CJ296" s="32"/>
      <c r="CK296" s="32">
        <v>582.32564328953003</v>
      </c>
      <c r="CL296" s="32"/>
      <c r="CM296" s="32">
        <f t="shared" si="111"/>
        <v>2864.0131188945902</v>
      </c>
      <c r="CN296" s="32">
        <f t="shared" si="104"/>
        <v>2965.3762796159285</v>
      </c>
      <c r="CO296" s="32"/>
      <c r="CP296" s="32">
        <v>2864.0131188945902</v>
      </c>
      <c r="CQ296" s="32"/>
      <c r="CR296" s="240">
        <v>38.75</v>
      </c>
    </row>
    <row r="297" spans="51:96" ht="16" x14ac:dyDescent="0.5">
      <c r="AY297" s="38">
        <f t="shared" si="117"/>
        <v>2014</v>
      </c>
      <c r="AZ297" s="36" t="s">
        <v>196</v>
      </c>
      <c r="BA297" s="36">
        <f t="shared" si="116"/>
        <v>8084.9925288596951</v>
      </c>
      <c r="BC297" s="32">
        <v>8084.9925288596951</v>
      </c>
      <c r="BD297" s="32">
        <f t="shared" si="115"/>
        <v>690.40795104338008</v>
      </c>
      <c r="BE297" s="32">
        <f t="shared" si="105"/>
        <v>631.30363514791657</v>
      </c>
      <c r="BF297" s="32"/>
      <c r="BG297" s="32">
        <v>690.40795104338008</v>
      </c>
      <c r="BH297" s="32"/>
      <c r="BI297" s="32">
        <f t="shared" si="112"/>
        <v>234.36403855937999</v>
      </c>
      <c r="BJ297" s="32">
        <f t="shared" si="98"/>
        <v>254.01877447749092</v>
      </c>
      <c r="BK297" s="32"/>
      <c r="BL297" s="32">
        <v>234.36403855937999</v>
      </c>
      <c r="BM297" s="32"/>
      <c r="BN297" s="32">
        <f t="shared" si="106"/>
        <v>906.63623595351999</v>
      </c>
      <c r="BO297" s="32">
        <f t="shared" si="99"/>
        <v>932.86571582543002</v>
      </c>
      <c r="BP297" s="32"/>
      <c r="BQ297" s="32">
        <v>906.63623595351999</v>
      </c>
      <c r="BR297" s="32"/>
      <c r="BS297" s="32">
        <f t="shared" si="107"/>
        <v>61.04021298907</v>
      </c>
      <c r="BT297" s="32">
        <f t="shared" si="100"/>
        <v>85.156322847161491</v>
      </c>
      <c r="BU297" s="32"/>
      <c r="BV297" s="32">
        <v>61.04021298907</v>
      </c>
      <c r="BW297" s="32"/>
      <c r="BX297" s="32">
        <f t="shared" si="108"/>
        <v>648.98208901202997</v>
      </c>
      <c r="BY297" s="32">
        <f t="shared" si="101"/>
        <v>668.87421550408396</v>
      </c>
      <c r="BZ297" s="32"/>
      <c r="CA297" s="32">
        <v>648.98208901202997</v>
      </c>
      <c r="CB297" s="32"/>
      <c r="CC297" s="32">
        <f t="shared" si="109"/>
        <v>1825.02118694006</v>
      </c>
      <c r="CD297" s="32">
        <f t="shared" si="102"/>
        <v>1862.1679760260313</v>
      </c>
      <c r="CE297" s="32"/>
      <c r="CF297" s="32">
        <v>1825.02118694006</v>
      </c>
      <c r="CG297" s="32"/>
      <c r="CH297" s="32">
        <f t="shared" si="110"/>
        <v>567.82040656698996</v>
      </c>
      <c r="CI297" s="32">
        <f t="shared" si="103"/>
        <v>568.98096737264859</v>
      </c>
      <c r="CJ297" s="32"/>
      <c r="CK297" s="32">
        <v>567.82040656698996</v>
      </c>
      <c r="CL297" s="32"/>
      <c r="CM297" s="32">
        <f t="shared" si="111"/>
        <v>2885.4089238716297</v>
      </c>
      <c r="CN297" s="32">
        <f t="shared" si="104"/>
        <v>2987.5293249855986</v>
      </c>
      <c r="CO297" s="32"/>
      <c r="CP297" s="32">
        <v>2885.4089238716297</v>
      </c>
      <c r="CQ297" s="32"/>
      <c r="CR297" s="240">
        <v>38.69</v>
      </c>
    </row>
    <row r="298" spans="51:96" ht="16" x14ac:dyDescent="0.5">
      <c r="AY298" s="38">
        <f t="shared" si="117"/>
        <v>2014</v>
      </c>
      <c r="AZ298" s="36" t="s">
        <v>197</v>
      </c>
      <c r="BA298" s="36">
        <f t="shared" si="116"/>
        <v>8044.5489513190614</v>
      </c>
      <c r="BC298" s="32">
        <v>8044.5489513190614</v>
      </c>
      <c r="BD298" s="32">
        <f t="shared" si="115"/>
        <v>693.38987735969999</v>
      </c>
      <c r="BE298" s="32">
        <f t="shared" si="105"/>
        <v>634.03028526889364</v>
      </c>
      <c r="BF298" s="32"/>
      <c r="BG298" s="32">
        <v>693.38987735969999</v>
      </c>
      <c r="BH298" s="32"/>
      <c r="BI298" s="32">
        <f t="shared" si="112"/>
        <v>233.18045500483001</v>
      </c>
      <c r="BJ298" s="32">
        <f t="shared" si="98"/>
        <v>252.73593071926507</v>
      </c>
      <c r="BK298" s="32"/>
      <c r="BL298" s="32">
        <v>233.18045500483001</v>
      </c>
      <c r="BM298" s="32"/>
      <c r="BN298" s="32">
        <f t="shared" si="106"/>
        <v>910.72240828045994</v>
      </c>
      <c r="BO298" s="32">
        <f t="shared" si="99"/>
        <v>937.07010334226902</v>
      </c>
      <c r="BP298" s="32"/>
      <c r="BQ298" s="32">
        <v>910.72240828045994</v>
      </c>
      <c r="BR298" s="32"/>
      <c r="BS298" s="32">
        <f t="shared" si="107"/>
        <v>63.273993502869999</v>
      </c>
      <c r="BT298" s="32">
        <f t="shared" si="100"/>
        <v>88.272637900598667</v>
      </c>
      <c r="BU298" s="32"/>
      <c r="BV298" s="32">
        <v>63.273993502869999</v>
      </c>
      <c r="BW298" s="32"/>
      <c r="BX298" s="32">
        <f t="shared" si="108"/>
        <v>649.37811079228004</v>
      </c>
      <c r="BY298" s="32">
        <f t="shared" si="101"/>
        <v>669.28237585561305</v>
      </c>
      <c r="BZ298" s="32"/>
      <c r="CA298" s="32">
        <v>649.37811079228004</v>
      </c>
      <c r="CB298" s="32"/>
      <c r="CC298" s="32">
        <f t="shared" si="109"/>
        <v>1795.1788868875501</v>
      </c>
      <c r="CD298" s="32">
        <f t="shared" si="102"/>
        <v>1831.7182607644138</v>
      </c>
      <c r="CE298" s="32"/>
      <c r="CF298" s="32">
        <v>1795.1788868875501</v>
      </c>
      <c r="CG298" s="32"/>
      <c r="CH298" s="32">
        <f t="shared" si="110"/>
        <v>556.61758577244996</v>
      </c>
      <c r="CI298" s="32">
        <f t="shared" si="103"/>
        <v>557.77814657810859</v>
      </c>
      <c r="CJ298" s="32"/>
      <c r="CK298" s="32">
        <v>556.61758577244996</v>
      </c>
      <c r="CL298" s="32"/>
      <c r="CM298" s="32">
        <f t="shared" si="111"/>
        <v>2900.7632261118115</v>
      </c>
      <c r="CN298" s="32">
        <f t="shared" si="104"/>
        <v>3003.4270467357919</v>
      </c>
      <c r="CO298" s="32"/>
      <c r="CP298" s="32">
        <v>2900.7632261118115</v>
      </c>
      <c r="CQ298" s="32"/>
      <c r="CR298" s="240">
        <v>38.659999999999997</v>
      </c>
    </row>
    <row r="299" spans="51:96" ht="16" x14ac:dyDescent="0.5">
      <c r="AY299" s="38">
        <f t="shared" si="117"/>
        <v>2014</v>
      </c>
      <c r="AZ299" s="36" t="s">
        <v>198</v>
      </c>
      <c r="BA299" s="36">
        <f t="shared" si="116"/>
        <v>8088.7213955562511</v>
      </c>
      <c r="BC299" s="32">
        <v>8088.7213955562511</v>
      </c>
      <c r="BD299" s="32">
        <f t="shared" si="115"/>
        <v>694.11387624465101</v>
      </c>
      <c r="BE299" s="32">
        <f t="shared" si="105"/>
        <v>634.69230419150585</v>
      </c>
      <c r="BF299" s="32"/>
      <c r="BG299" s="32">
        <v>694.11387624465101</v>
      </c>
      <c r="BH299" s="32"/>
      <c r="BI299" s="32">
        <f t="shared" si="112"/>
        <v>231.27756119384</v>
      </c>
      <c r="BJ299" s="32">
        <f t="shared" si="98"/>
        <v>250.67345237659899</v>
      </c>
      <c r="BK299" s="32"/>
      <c r="BL299" s="32">
        <v>231.27756119384</v>
      </c>
      <c r="BM299" s="32"/>
      <c r="BN299" s="32">
        <f t="shared" si="106"/>
        <v>909.35637053508003</v>
      </c>
      <c r="BO299" s="32">
        <f t="shared" si="99"/>
        <v>935.66454538125492</v>
      </c>
      <c r="BP299" s="32"/>
      <c r="BQ299" s="32">
        <v>909.35637053508003</v>
      </c>
      <c r="BR299" s="32"/>
      <c r="BS299" s="32">
        <f t="shared" si="107"/>
        <v>58.174912965430003</v>
      </c>
      <c r="BT299" s="32">
        <f t="shared" si="100"/>
        <v>81.158984012338635</v>
      </c>
      <c r="BU299" s="32"/>
      <c r="BV299" s="32">
        <v>58.174912965430003</v>
      </c>
      <c r="BW299" s="32"/>
      <c r="BX299" s="32">
        <f t="shared" si="108"/>
        <v>649.40891562384002</v>
      </c>
      <c r="BY299" s="32">
        <f t="shared" si="101"/>
        <v>669.31412489444222</v>
      </c>
      <c r="BZ299" s="32"/>
      <c r="CA299" s="32">
        <v>649.40891562384002</v>
      </c>
      <c r="CB299" s="32"/>
      <c r="CC299" s="32">
        <f t="shared" si="109"/>
        <v>1829.7830662726101</v>
      </c>
      <c r="CD299" s="32">
        <f t="shared" si="102"/>
        <v>1867.0267794537563</v>
      </c>
      <c r="CE299" s="32"/>
      <c r="CF299" s="32">
        <v>1829.7830662726101</v>
      </c>
      <c r="CG299" s="32"/>
      <c r="CH299" s="32">
        <f t="shared" si="110"/>
        <v>566.02024469211005</v>
      </c>
      <c r="CI299" s="32">
        <f t="shared" si="103"/>
        <v>567.18080549776869</v>
      </c>
      <c r="CJ299" s="32"/>
      <c r="CK299" s="32">
        <v>566.02024469211005</v>
      </c>
      <c r="CL299" s="32"/>
      <c r="CM299" s="32">
        <f t="shared" si="111"/>
        <v>2912.6619644141501</v>
      </c>
      <c r="CN299" s="32">
        <f t="shared" si="104"/>
        <v>3015.7469052190968</v>
      </c>
      <c r="CO299" s="32"/>
      <c r="CP299" s="32">
        <v>2912.6619644141501</v>
      </c>
      <c r="CQ299" s="32"/>
      <c r="CR299" s="240">
        <v>37.76</v>
      </c>
    </row>
    <row r="300" spans="51:96" ht="16" x14ac:dyDescent="0.5">
      <c r="AY300" s="38">
        <f t="shared" si="117"/>
        <v>2014</v>
      </c>
      <c r="AZ300" s="36" t="s">
        <v>199</v>
      </c>
      <c r="BA300" s="36">
        <f t="shared" si="116"/>
        <v>8137.9466656459163</v>
      </c>
      <c r="BC300" s="32">
        <v>8137.9466656459163</v>
      </c>
      <c r="BD300" s="32">
        <f t="shared" si="115"/>
        <v>706.92989047635001</v>
      </c>
      <c r="BE300" s="32">
        <f t="shared" si="105"/>
        <v>646.41116745249781</v>
      </c>
      <c r="BF300" s="32"/>
      <c r="BG300" s="32">
        <v>706.92989047635001</v>
      </c>
      <c r="BH300" s="32"/>
      <c r="BI300" s="32">
        <f t="shared" si="112"/>
        <v>229.51417286822999</v>
      </c>
      <c r="BJ300" s="32">
        <f t="shared" si="98"/>
        <v>248.76217902530846</v>
      </c>
      <c r="BK300" s="32"/>
      <c r="BL300" s="32">
        <v>229.51417286822999</v>
      </c>
      <c r="BM300" s="32"/>
      <c r="BN300" s="32">
        <f t="shared" si="106"/>
        <v>906.63453881743999</v>
      </c>
      <c r="BO300" s="32">
        <f t="shared" si="99"/>
        <v>932.86396959027934</v>
      </c>
      <c r="BP300" s="32"/>
      <c r="BQ300" s="32">
        <v>906.63453881743999</v>
      </c>
      <c r="BR300" s="32"/>
      <c r="BS300" s="32">
        <f t="shared" si="107"/>
        <v>61.961152794919997</v>
      </c>
      <c r="BT300" s="32">
        <f t="shared" si="100"/>
        <v>86.441112719107167</v>
      </c>
      <c r="BU300" s="32"/>
      <c r="BV300" s="32">
        <v>61.961152794919997</v>
      </c>
      <c r="BW300" s="32"/>
      <c r="BX300" s="32">
        <f t="shared" si="108"/>
        <v>660.06573760057995</v>
      </c>
      <c r="BY300" s="32">
        <f t="shared" si="101"/>
        <v>680.29759201956722</v>
      </c>
      <c r="BZ300" s="32"/>
      <c r="CA300" s="32">
        <v>660.06573760057995</v>
      </c>
      <c r="CB300" s="32"/>
      <c r="CC300" s="32">
        <f t="shared" si="109"/>
        <v>1841.57777001003</v>
      </c>
      <c r="CD300" s="32">
        <f t="shared" si="102"/>
        <v>1879.0615545805938</v>
      </c>
      <c r="CE300" s="32"/>
      <c r="CF300" s="32">
        <v>1841.57777001003</v>
      </c>
      <c r="CG300" s="32"/>
      <c r="CH300" s="32">
        <f t="shared" si="110"/>
        <v>562.14059845895997</v>
      </c>
      <c r="CI300" s="32">
        <f t="shared" si="103"/>
        <v>563.3011592646186</v>
      </c>
      <c r="CJ300" s="32"/>
      <c r="CK300" s="32">
        <v>562.14059845895997</v>
      </c>
      <c r="CL300" s="32"/>
      <c r="CM300" s="32">
        <f t="shared" si="111"/>
        <v>2926.0188599046196</v>
      </c>
      <c r="CN300" s="32">
        <f t="shared" si="104"/>
        <v>3029.5765279940215</v>
      </c>
      <c r="CO300" s="32"/>
      <c r="CP300" s="32">
        <v>2926.0188599046196</v>
      </c>
      <c r="CQ300" s="32"/>
      <c r="CR300" s="240">
        <v>38.42</v>
      </c>
    </row>
    <row r="301" spans="51:96" ht="16" x14ac:dyDescent="0.5">
      <c r="AY301" s="38">
        <f t="shared" si="117"/>
        <v>2014</v>
      </c>
      <c r="AZ301" s="36" t="s">
        <v>200</v>
      </c>
      <c r="BA301" s="36">
        <f t="shared" si="116"/>
        <v>8207.691839743442</v>
      </c>
      <c r="BC301" s="32">
        <v>8207.691839743442</v>
      </c>
      <c r="BD301" s="32">
        <f t="shared" si="115"/>
        <v>731.37336519386906</v>
      </c>
      <c r="BE301" s="32">
        <f t="shared" si="105"/>
        <v>668.76208971736366</v>
      </c>
      <c r="BF301" s="32"/>
      <c r="BG301" s="32">
        <v>731.37336519386906</v>
      </c>
      <c r="BH301" s="32"/>
      <c r="BI301" s="32">
        <f t="shared" si="112"/>
        <v>238.17648236219</v>
      </c>
      <c r="BJ301" s="32">
        <f t="shared" si="98"/>
        <v>258.15094555845963</v>
      </c>
      <c r="BK301" s="32"/>
      <c r="BL301" s="32">
        <v>238.17648236219</v>
      </c>
      <c r="BM301" s="32"/>
      <c r="BN301" s="32">
        <f t="shared" si="106"/>
        <v>900.47269934021006</v>
      </c>
      <c r="BO301" s="32">
        <f t="shared" si="99"/>
        <v>926.52386474251523</v>
      </c>
      <c r="BP301" s="32"/>
      <c r="BQ301" s="32">
        <v>900.47269934021006</v>
      </c>
      <c r="BR301" s="32"/>
      <c r="BS301" s="32">
        <f t="shared" si="107"/>
        <v>63.257392823819998</v>
      </c>
      <c r="BT301" s="32">
        <f t="shared" si="100"/>
        <v>88.24947853211944</v>
      </c>
      <c r="BU301" s="32"/>
      <c r="BV301" s="32">
        <v>63.257392823819998</v>
      </c>
      <c r="BW301" s="32"/>
      <c r="BX301" s="32">
        <f t="shared" si="108"/>
        <v>663.49444741958996</v>
      </c>
      <c r="BY301" s="32">
        <f t="shared" si="101"/>
        <v>683.83139615563016</v>
      </c>
      <c r="BZ301" s="32"/>
      <c r="CA301" s="32">
        <v>663.49444741958996</v>
      </c>
      <c r="CB301" s="32"/>
      <c r="CC301" s="32">
        <f t="shared" si="109"/>
        <v>1873.2607242456299</v>
      </c>
      <c r="CD301" s="32">
        <f t="shared" si="102"/>
        <v>1911.389389011028</v>
      </c>
      <c r="CE301" s="32"/>
      <c r="CF301" s="32">
        <v>1873.2607242456299</v>
      </c>
      <c r="CG301" s="32"/>
      <c r="CH301" s="32">
        <f t="shared" si="110"/>
        <v>571.99667294682001</v>
      </c>
      <c r="CI301" s="32">
        <f t="shared" si="103"/>
        <v>573.15723375247865</v>
      </c>
      <c r="CJ301" s="32"/>
      <c r="CK301" s="32">
        <v>571.99667294682001</v>
      </c>
      <c r="CL301" s="32"/>
      <c r="CM301" s="32">
        <f t="shared" si="111"/>
        <v>2926.9491011365099</v>
      </c>
      <c r="CN301" s="32">
        <f t="shared" si="104"/>
        <v>3030.5396923263252</v>
      </c>
      <c r="CO301" s="32"/>
      <c r="CP301" s="32">
        <v>2926.9491011365099</v>
      </c>
      <c r="CQ301" s="32"/>
      <c r="CR301" s="240">
        <v>39.15</v>
      </c>
    </row>
    <row r="302" spans="51:96" ht="16" x14ac:dyDescent="0.5">
      <c r="AY302" s="38">
        <f t="shared" si="117"/>
        <v>2014</v>
      </c>
      <c r="AZ302" s="36" t="s">
        <v>201</v>
      </c>
      <c r="BA302" s="36">
        <f t="shared" si="116"/>
        <v>8249.6203995933192</v>
      </c>
      <c r="BC302" s="32">
        <v>8249.6203995933192</v>
      </c>
      <c r="BD302" s="32">
        <f t="shared" si="115"/>
        <v>784.24425850833995</v>
      </c>
      <c r="BE302" s="32">
        <f>+BG302*$BE$303/$BG$303</f>
        <v>717.10682139738174</v>
      </c>
      <c r="BF302" s="32"/>
      <c r="BG302" s="32">
        <v>784.24425850833995</v>
      </c>
      <c r="BH302" s="32"/>
      <c r="BI302" s="32">
        <f t="shared" si="112"/>
        <v>241.58121869243999</v>
      </c>
      <c r="BJ302" s="32">
        <f>+BL302*$BJ$303/$BL$303</f>
        <v>261.84121713487286</v>
      </c>
      <c r="BK302" s="32"/>
      <c r="BL302" s="32">
        <v>241.58121869243999</v>
      </c>
      <c r="BM302" s="32"/>
      <c r="BN302" s="32">
        <f t="shared" si="106"/>
        <v>882.60234249299003</v>
      </c>
      <c r="BO302" s="32">
        <f>+BQ302*$BO$303/$BQ$303</f>
        <v>908.1365087432207</v>
      </c>
      <c r="BP302" s="32"/>
      <c r="BQ302" s="32">
        <v>882.60234249299003</v>
      </c>
      <c r="BR302" s="32"/>
      <c r="BS302" s="32">
        <f t="shared" si="107"/>
        <v>67.586437619129995</v>
      </c>
      <c r="BT302" s="32">
        <f>+BV302*$BT$303/$BV$303</f>
        <v>94.288866636404947</v>
      </c>
      <c r="BU302" s="32"/>
      <c r="BV302" s="32">
        <v>67.586437619129995</v>
      </c>
      <c r="BW302" s="32"/>
      <c r="BX302" s="32">
        <f t="shared" si="108"/>
        <v>661.65366620481996</v>
      </c>
      <c r="BY302" s="32">
        <f>+CA302*$BY$303/$CA$303</f>
        <v>681.93419265527109</v>
      </c>
      <c r="BZ302" s="32"/>
      <c r="CA302" s="32">
        <v>661.65366620481996</v>
      </c>
      <c r="CB302" s="32"/>
      <c r="CC302" s="32">
        <f t="shared" si="109"/>
        <v>1875.6034619668401</v>
      </c>
      <c r="CD302" s="32">
        <f>+CF302*$CD$303/$CF$303</f>
        <v>1913.7798112109915</v>
      </c>
      <c r="CE302" s="32"/>
      <c r="CF302" s="32">
        <v>1875.6034619668401</v>
      </c>
      <c r="CG302" s="32"/>
      <c r="CH302" s="32">
        <f t="shared" si="110"/>
        <v>583.41223572850004</v>
      </c>
      <c r="CI302" s="32">
        <f>+CK302+$CI$303/$CK$303</f>
        <v>584.57279653415867</v>
      </c>
      <c r="CJ302" s="32"/>
      <c r="CK302" s="32">
        <v>583.41223572850004</v>
      </c>
      <c r="CL302" s="32"/>
      <c r="CM302" s="32">
        <f t="shared" si="111"/>
        <v>2917.0336984125202</v>
      </c>
      <c r="CN302" s="32">
        <f>+CP302*$CN$303/$CP$303</f>
        <v>3020.2733636399857</v>
      </c>
      <c r="CO302" s="32"/>
      <c r="CP302" s="32">
        <v>2917.0336984125202</v>
      </c>
      <c r="CQ302" s="32"/>
      <c r="CR302" s="240">
        <v>39.549999999999997</v>
      </c>
    </row>
    <row r="303" spans="51:96" ht="16" x14ac:dyDescent="0.5">
      <c r="AY303" s="38">
        <f t="shared" si="117"/>
        <v>2014</v>
      </c>
      <c r="AZ303" s="39" t="s">
        <v>202</v>
      </c>
      <c r="BA303" s="36">
        <f t="shared" si="116"/>
        <v>8259.1579295985266</v>
      </c>
      <c r="BC303" s="32">
        <v>8259.1579295985266</v>
      </c>
      <c r="BD303" s="32">
        <f t="shared" si="115"/>
        <v>806.28800808199003</v>
      </c>
      <c r="BE303" s="32">
        <f t="shared" ref="BE303:BE366" si="118">+BH303</f>
        <v>737.26345374366997</v>
      </c>
      <c r="BF303" s="32"/>
      <c r="BG303" s="32">
        <v>806.28800808199003</v>
      </c>
      <c r="BH303" s="32">
        <v>737.26345374366997</v>
      </c>
      <c r="BI303" s="32">
        <f t="shared" si="112"/>
        <v>241.77208616241001</v>
      </c>
      <c r="BJ303" s="32">
        <f t="shared" ref="BJ303:BJ366" si="119">+BM303</f>
        <v>262.04809153893001</v>
      </c>
      <c r="BK303" s="32"/>
      <c r="BL303" s="32">
        <v>241.77208616241001</v>
      </c>
      <c r="BM303" s="32">
        <v>262.04809153893001</v>
      </c>
      <c r="BN303" s="32">
        <f t="shared" si="106"/>
        <v>891.69383673630102</v>
      </c>
      <c r="BO303" s="32">
        <f t="shared" ref="BO303:BO366" si="120">+BR303</f>
        <v>917.49102486433003</v>
      </c>
      <c r="BP303" s="32"/>
      <c r="BQ303" s="32">
        <v>891.69383673630102</v>
      </c>
      <c r="BR303" s="32">
        <v>917.49102486433003</v>
      </c>
      <c r="BS303" s="32">
        <f t="shared" si="107"/>
        <v>61.672098061589999</v>
      </c>
      <c r="BT303" s="32">
        <f t="shared" ref="BT303:BT366" si="121">+BW303</f>
        <v>86.037856619782005</v>
      </c>
      <c r="BU303" s="32"/>
      <c r="BV303" s="32">
        <v>61.672098061589999</v>
      </c>
      <c r="BW303" s="32">
        <v>86.037856619782005</v>
      </c>
      <c r="BX303" s="32">
        <f t="shared" si="108"/>
        <v>647.30935904830994</v>
      </c>
      <c r="BY303" s="32">
        <f t="shared" ref="BY303:BY366" si="122">+CB303</f>
        <v>667.15021423937003</v>
      </c>
      <c r="BZ303" s="32"/>
      <c r="CA303" s="32">
        <v>647.30935904830994</v>
      </c>
      <c r="CB303" s="32">
        <v>667.15021423937003</v>
      </c>
      <c r="CC303" s="32">
        <f t="shared" si="109"/>
        <v>1898.74371746304</v>
      </c>
      <c r="CD303" s="32">
        <f t="shared" ref="CD303:CD366" si="123">+CG303</f>
        <v>1937.3910673708901</v>
      </c>
      <c r="CE303" s="32"/>
      <c r="CF303" s="32">
        <v>1898.74371746304</v>
      </c>
      <c r="CG303" s="32">
        <v>1937.3910673708901</v>
      </c>
      <c r="CH303" s="32">
        <f t="shared" si="110"/>
        <v>590.46833693471001</v>
      </c>
      <c r="CI303" s="32">
        <f t="shared" ref="CI303:CI366" si="124">+CL303</f>
        <v>685.27440882885003</v>
      </c>
      <c r="CJ303" s="32"/>
      <c r="CK303" s="32">
        <v>590.46833693471001</v>
      </c>
      <c r="CL303" s="32">
        <v>685.27440882885003</v>
      </c>
      <c r="CM303" s="32">
        <f t="shared" si="111"/>
        <v>2865.1001784559899</v>
      </c>
      <c r="CN303" s="32">
        <f t="shared" ref="CN303:CN366" si="125">+CQ303</f>
        <v>2966.5018123925202</v>
      </c>
      <c r="CO303" s="32"/>
      <c r="CP303" s="32">
        <v>2865.1001784559899</v>
      </c>
      <c r="CQ303" s="32">
        <v>2966.5018123925202</v>
      </c>
      <c r="CR303" s="240">
        <v>38.799999999999997</v>
      </c>
    </row>
    <row r="304" spans="51:96" ht="16" x14ac:dyDescent="0.5">
      <c r="AY304" s="38">
        <f t="shared" si="117"/>
        <v>2015</v>
      </c>
      <c r="AZ304" s="36" t="s">
        <v>203</v>
      </c>
      <c r="BA304" s="36">
        <f t="shared" si="116"/>
        <v>8263.0910774201675</v>
      </c>
      <c r="BC304" s="32">
        <v>8263.0910774201675</v>
      </c>
      <c r="BD304" s="32">
        <f t="shared" si="115"/>
        <v>818.96641719463003</v>
      </c>
      <c r="BE304" s="32">
        <f t="shared" si="118"/>
        <v>758.43675425445997</v>
      </c>
      <c r="BF304" s="32"/>
      <c r="BG304" s="32">
        <v>818.96641719463003</v>
      </c>
      <c r="BH304" s="32">
        <v>758.43675425445997</v>
      </c>
      <c r="BI304" s="32">
        <f t="shared" si="112"/>
        <v>235.81458676138999</v>
      </c>
      <c r="BJ304" s="32">
        <f t="shared" si="119"/>
        <v>255.31191007545999</v>
      </c>
      <c r="BK304" s="32"/>
      <c r="BL304" s="32">
        <v>235.81458676138999</v>
      </c>
      <c r="BM304" s="32">
        <v>255.31191007545999</v>
      </c>
      <c r="BN304" s="32">
        <f t="shared" si="106"/>
        <v>879.30934055627995</v>
      </c>
      <c r="BO304" s="32">
        <f t="shared" si="120"/>
        <v>922.28092998467002</v>
      </c>
      <c r="BP304" s="32"/>
      <c r="BQ304" s="32">
        <v>879.30934055627995</v>
      </c>
      <c r="BR304" s="32">
        <v>922.28092998467002</v>
      </c>
      <c r="BS304" s="32">
        <f t="shared" si="107"/>
        <v>61.176110011090003</v>
      </c>
      <c r="BT304" s="32">
        <f t="shared" si="121"/>
        <v>88.834962461341007</v>
      </c>
      <c r="BU304" s="32"/>
      <c r="BV304" s="32">
        <v>61.176110011090003</v>
      </c>
      <c r="BW304" s="32">
        <v>88.834962461341007</v>
      </c>
      <c r="BX304" s="32">
        <f t="shared" si="108"/>
        <v>638.23651354726996</v>
      </c>
      <c r="BY304" s="32">
        <f t="shared" si="122"/>
        <v>658.67908404044999</v>
      </c>
      <c r="BZ304" s="32"/>
      <c r="CA304" s="32">
        <v>638.23651354726996</v>
      </c>
      <c r="CB304" s="32">
        <v>658.67908404044999</v>
      </c>
      <c r="CC304" s="32">
        <f t="shared" si="109"/>
        <v>1913.1317966014701</v>
      </c>
      <c r="CD304" s="32">
        <f t="shared" si="123"/>
        <v>1950.5787056484601</v>
      </c>
      <c r="CE304" s="32"/>
      <c r="CF304" s="32">
        <v>1913.1317966014701</v>
      </c>
      <c r="CG304" s="32">
        <v>1950.5787056484601</v>
      </c>
      <c r="CH304" s="32">
        <f t="shared" si="110"/>
        <v>592.71832049155</v>
      </c>
      <c r="CI304" s="32">
        <f t="shared" si="124"/>
        <v>681.48308868800007</v>
      </c>
      <c r="CJ304" s="32"/>
      <c r="CK304" s="32">
        <v>592.71832049155</v>
      </c>
      <c r="CL304" s="32">
        <v>681.48308868800007</v>
      </c>
      <c r="CM304" s="32">
        <f t="shared" si="111"/>
        <v>2851.4957920601396</v>
      </c>
      <c r="CN304" s="32">
        <f t="shared" si="125"/>
        <v>2947.4856422671687</v>
      </c>
      <c r="CO304" s="32"/>
      <c r="CP304" s="32">
        <v>2851.4957920601396</v>
      </c>
      <c r="CQ304" s="32">
        <v>2947.4856422671687</v>
      </c>
      <c r="CR304" s="240">
        <v>36.979999999999997</v>
      </c>
    </row>
    <row r="305" spans="51:96" ht="16" x14ac:dyDescent="0.5">
      <c r="AY305" s="38">
        <f t="shared" si="117"/>
        <v>2015</v>
      </c>
      <c r="AZ305" s="36" t="s">
        <v>192</v>
      </c>
      <c r="BA305" s="36">
        <f t="shared" si="116"/>
        <v>8232.2001626846923</v>
      </c>
      <c r="BC305" s="32">
        <v>8232.2001626846923</v>
      </c>
      <c r="BD305" s="32">
        <f t="shared" si="115"/>
        <v>807.15031365241907</v>
      </c>
      <c r="BE305" s="32">
        <f t="shared" si="118"/>
        <v>751.87898280570005</v>
      </c>
      <c r="BF305" s="32"/>
      <c r="BG305" s="32">
        <v>807.15031365241907</v>
      </c>
      <c r="BH305" s="32">
        <v>751.87898280570005</v>
      </c>
      <c r="BI305" s="32">
        <f t="shared" si="112"/>
        <v>233.92158018801999</v>
      </c>
      <c r="BJ305" s="32">
        <f t="shared" si="119"/>
        <v>253.22997271708999</v>
      </c>
      <c r="BK305" s="32"/>
      <c r="BL305" s="32">
        <v>233.92158018801999</v>
      </c>
      <c r="BM305" s="32">
        <v>253.22997271708999</v>
      </c>
      <c r="BN305" s="32">
        <f t="shared" si="106"/>
        <v>871.98669623139995</v>
      </c>
      <c r="BO305" s="32">
        <f t="shared" si="120"/>
        <v>910.25704514575</v>
      </c>
      <c r="BP305" s="32"/>
      <c r="BQ305" s="32">
        <v>871.98669623139995</v>
      </c>
      <c r="BR305" s="32">
        <v>910.25704514575</v>
      </c>
      <c r="BS305" s="32">
        <f t="shared" si="107"/>
        <v>63.399613468529999</v>
      </c>
      <c r="BT305" s="32">
        <f t="shared" si="121"/>
        <v>90.872926436584009</v>
      </c>
      <c r="BU305" s="32"/>
      <c r="BV305" s="32">
        <v>63.399613468529999</v>
      </c>
      <c r="BW305" s="32">
        <v>90.872926436584009</v>
      </c>
      <c r="BX305" s="32">
        <f t="shared" si="108"/>
        <v>653.54044164513004</v>
      </c>
      <c r="BY305" s="32">
        <f t="shared" si="122"/>
        <v>679.38383334297998</v>
      </c>
      <c r="BZ305" s="32"/>
      <c r="CA305" s="32">
        <v>653.54044164513004</v>
      </c>
      <c r="CB305" s="32">
        <v>679.38383334297998</v>
      </c>
      <c r="CC305" s="32">
        <f t="shared" si="109"/>
        <v>1907.8150795583099</v>
      </c>
      <c r="CD305" s="32">
        <f t="shared" si="123"/>
        <v>1936.1025723472699</v>
      </c>
      <c r="CE305" s="32"/>
      <c r="CF305" s="32">
        <v>1907.8150795583099</v>
      </c>
      <c r="CG305" s="32">
        <v>1936.1025723472699</v>
      </c>
      <c r="CH305" s="32">
        <f t="shared" si="110"/>
        <v>590.29811159820997</v>
      </c>
      <c r="CI305" s="32">
        <f t="shared" si="124"/>
        <v>679.33514766303006</v>
      </c>
      <c r="CJ305" s="32"/>
      <c r="CK305" s="32">
        <v>590.29811159820997</v>
      </c>
      <c r="CL305" s="32">
        <v>679.33514766303006</v>
      </c>
      <c r="CM305" s="32">
        <f t="shared" si="111"/>
        <v>2845.8440046963597</v>
      </c>
      <c r="CN305" s="32">
        <f t="shared" si="125"/>
        <v>2931.1396822262095</v>
      </c>
      <c r="CO305" s="32"/>
      <c r="CP305" s="32">
        <v>2845.8440046963597</v>
      </c>
      <c r="CQ305" s="32">
        <v>2931.1396822262095</v>
      </c>
      <c r="CR305" s="240">
        <v>37.270000000000003</v>
      </c>
    </row>
    <row r="306" spans="51:96" ht="16" x14ac:dyDescent="0.5">
      <c r="AY306" s="38">
        <f t="shared" si="117"/>
        <v>2015</v>
      </c>
      <c r="AZ306" s="36" t="s">
        <v>193</v>
      </c>
      <c r="BA306" s="36">
        <f t="shared" si="116"/>
        <v>8230.2552125793063</v>
      </c>
      <c r="BC306" s="32">
        <v>8230.2552125793063</v>
      </c>
      <c r="BD306" s="32">
        <f t="shared" ref="BD306:BD326" si="126">+BG306</f>
        <v>784.84959397117996</v>
      </c>
      <c r="BE306" s="32">
        <f t="shared" si="118"/>
        <v>726.07380713939006</v>
      </c>
      <c r="BF306" s="32"/>
      <c r="BG306" s="32">
        <v>784.84959397117996</v>
      </c>
      <c r="BH306" s="32">
        <v>726.07380713939006</v>
      </c>
      <c r="BI306" s="32">
        <f t="shared" si="112"/>
        <v>230.79353003598001</v>
      </c>
      <c r="BJ306" s="32">
        <f t="shared" si="119"/>
        <v>245.65822211554999</v>
      </c>
      <c r="BK306" s="32"/>
      <c r="BL306" s="32">
        <v>230.79353003598001</v>
      </c>
      <c r="BM306" s="32">
        <v>245.65822211554999</v>
      </c>
      <c r="BN306" s="32">
        <f t="shared" si="106"/>
        <v>882.79194245541998</v>
      </c>
      <c r="BO306" s="32">
        <f t="shared" si="120"/>
        <v>919.45811638328996</v>
      </c>
      <c r="BP306" s="32"/>
      <c r="BQ306" s="32">
        <v>882.79194245541998</v>
      </c>
      <c r="BR306" s="32">
        <v>919.45811638328996</v>
      </c>
      <c r="BS306" s="32">
        <f t="shared" si="107"/>
        <v>64.116400234270003</v>
      </c>
      <c r="BT306" s="32">
        <f t="shared" si="121"/>
        <v>92.25143802662501</v>
      </c>
      <c r="BU306" s="32"/>
      <c r="BV306" s="32">
        <v>64.116400234270003</v>
      </c>
      <c r="BW306" s="32">
        <v>92.25143802662501</v>
      </c>
      <c r="BX306" s="32">
        <f t="shared" si="108"/>
        <v>670.30833272735003</v>
      </c>
      <c r="BY306" s="32">
        <f t="shared" si="122"/>
        <v>700.71689228857997</v>
      </c>
      <c r="BZ306" s="32"/>
      <c r="CA306" s="32">
        <v>670.30833272735003</v>
      </c>
      <c r="CB306" s="32">
        <v>700.71689228857997</v>
      </c>
      <c r="CC306" s="32">
        <f t="shared" si="109"/>
        <v>1891.6934177170401</v>
      </c>
      <c r="CD306" s="32">
        <f t="shared" si="123"/>
        <v>1908.7034305073298</v>
      </c>
      <c r="CE306" s="32"/>
      <c r="CF306" s="32">
        <v>1891.6934177170401</v>
      </c>
      <c r="CG306" s="32">
        <v>1908.7034305073298</v>
      </c>
      <c r="CH306" s="32">
        <f t="shared" si="110"/>
        <v>601.68423193327999</v>
      </c>
      <c r="CI306" s="32">
        <f t="shared" si="124"/>
        <v>687.15503364352003</v>
      </c>
      <c r="CJ306" s="32"/>
      <c r="CK306" s="32">
        <v>601.68423193327999</v>
      </c>
      <c r="CL306" s="32">
        <v>687.15503364352003</v>
      </c>
      <c r="CM306" s="32">
        <f t="shared" si="111"/>
        <v>2862.0271754505402</v>
      </c>
      <c r="CN306" s="32">
        <f t="shared" si="125"/>
        <v>2950.2382724749532</v>
      </c>
      <c r="CO306" s="32"/>
      <c r="CP306" s="32">
        <v>2862.0271754505402</v>
      </c>
      <c r="CQ306" s="32">
        <v>2950.2382724749532</v>
      </c>
      <c r="CR306" s="240">
        <v>37.799999999999997</v>
      </c>
    </row>
    <row r="307" spans="51:96" ht="16" x14ac:dyDescent="0.5">
      <c r="AY307" s="38">
        <f t="shared" si="117"/>
        <v>2015</v>
      </c>
      <c r="AZ307" s="36" t="s">
        <v>194</v>
      </c>
      <c r="BA307" s="36">
        <f t="shared" si="116"/>
        <v>8211.794088983348</v>
      </c>
      <c r="BC307" s="32">
        <v>8211.794088983348</v>
      </c>
      <c r="BD307" s="32">
        <f t="shared" si="126"/>
        <v>742.77316371208997</v>
      </c>
      <c r="BE307" s="32">
        <f t="shared" si="118"/>
        <v>675.73813615150004</v>
      </c>
      <c r="BF307" s="32"/>
      <c r="BG307" s="32">
        <v>742.77316371208997</v>
      </c>
      <c r="BH307" s="32">
        <v>675.73813615150004</v>
      </c>
      <c r="BI307" s="32">
        <f t="shared" si="112"/>
        <v>231.69041348191001</v>
      </c>
      <c r="BJ307" s="32">
        <f t="shared" si="119"/>
        <v>245.29629020538999</v>
      </c>
      <c r="BK307" s="32"/>
      <c r="BL307" s="32">
        <v>231.69041348191001</v>
      </c>
      <c r="BM307" s="32">
        <v>245.29629020538999</v>
      </c>
      <c r="BN307" s="32">
        <f t="shared" ref="BN307:BN326" si="127">+BQ307</f>
        <v>884.76246562638005</v>
      </c>
      <c r="BO307" s="32">
        <f t="shared" si="120"/>
        <v>923.82440228717996</v>
      </c>
      <c r="BP307" s="32"/>
      <c r="BQ307" s="32">
        <v>884.76246562638005</v>
      </c>
      <c r="BR307" s="32">
        <v>923.82440228717996</v>
      </c>
      <c r="BS307" s="32">
        <f t="shared" ref="BS307:BS326" si="128">+BV307</f>
        <v>61.718096992850001</v>
      </c>
      <c r="BT307" s="32">
        <f t="shared" si="121"/>
        <v>85.936323003683</v>
      </c>
      <c r="BU307" s="32"/>
      <c r="BV307" s="32">
        <v>61.718096992850001</v>
      </c>
      <c r="BW307" s="32">
        <v>85.936323003683</v>
      </c>
      <c r="BX307" s="32">
        <f t="shared" ref="BX307:BX326" si="129">+CA307</f>
        <v>691.38593283705995</v>
      </c>
      <c r="BY307" s="32">
        <f t="shared" si="122"/>
        <v>717.38571314842</v>
      </c>
      <c r="BZ307" s="32"/>
      <c r="CA307" s="32">
        <v>691.38593283705995</v>
      </c>
      <c r="CB307" s="32">
        <v>717.38571314842</v>
      </c>
      <c r="CC307" s="32">
        <f t="shared" ref="CC307:CC326" si="130">+CF307</f>
        <v>1881.32525422251</v>
      </c>
      <c r="CD307" s="32">
        <f t="shared" si="123"/>
        <v>1903.46344214489</v>
      </c>
      <c r="CE307" s="32"/>
      <c r="CF307" s="32">
        <v>1881.32525422251</v>
      </c>
      <c r="CG307" s="32">
        <v>1903.46344214489</v>
      </c>
      <c r="CH307" s="32">
        <f t="shared" ref="CH307:CH326" si="131">+CK307</f>
        <v>590.37749738152002</v>
      </c>
      <c r="CI307" s="32">
        <f t="shared" si="124"/>
        <v>673.57470094212999</v>
      </c>
      <c r="CJ307" s="32"/>
      <c r="CK307" s="32">
        <v>590.37749738152002</v>
      </c>
      <c r="CL307" s="32">
        <v>673.57470094212999</v>
      </c>
      <c r="CM307" s="32">
        <f t="shared" ref="CM307:CM326" si="132">+CP307</f>
        <v>2892.1153887423097</v>
      </c>
      <c r="CN307" s="32">
        <f t="shared" si="125"/>
        <v>2986.5750811000403</v>
      </c>
      <c r="CO307" s="32"/>
      <c r="CP307" s="32">
        <v>2892.1153887423097</v>
      </c>
      <c r="CQ307" s="32">
        <v>2986.5750811000403</v>
      </c>
      <c r="CR307" s="240">
        <v>38.909999999999997</v>
      </c>
    </row>
    <row r="308" spans="51:96" ht="16" x14ac:dyDescent="0.5">
      <c r="AY308" s="38">
        <f t="shared" si="117"/>
        <v>2015</v>
      </c>
      <c r="AZ308" s="36" t="s">
        <v>195</v>
      </c>
      <c r="BA308" s="36">
        <f t="shared" si="116"/>
        <v>8215.6134511848995</v>
      </c>
      <c r="BC308" s="32">
        <v>8215.6134511848995</v>
      </c>
      <c r="BD308" s="32">
        <f t="shared" si="126"/>
        <v>710.77985433458002</v>
      </c>
      <c r="BE308" s="32">
        <f t="shared" si="118"/>
        <v>638.32661273729002</v>
      </c>
      <c r="BF308" s="32"/>
      <c r="BG308" s="32">
        <v>710.77985433458002</v>
      </c>
      <c r="BH308" s="32">
        <v>638.32661273729002</v>
      </c>
      <c r="BI308" s="32">
        <f t="shared" ref="BI308:BI326" si="133">+BL308</f>
        <v>227.05013259130001</v>
      </c>
      <c r="BJ308" s="32">
        <f t="shared" si="119"/>
        <v>239.200131564</v>
      </c>
      <c r="BK308" s="32"/>
      <c r="BL308" s="32">
        <v>227.05013259130001</v>
      </c>
      <c r="BM308" s="32">
        <v>239.200131564</v>
      </c>
      <c r="BN308" s="32">
        <f t="shared" si="127"/>
        <v>904.57919837228997</v>
      </c>
      <c r="BO308" s="32">
        <f t="shared" si="120"/>
        <v>942.60794108949995</v>
      </c>
      <c r="BP308" s="32"/>
      <c r="BQ308" s="32">
        <v>904.57919837228997</v>
      </c>
      <c r="BR308" s="32">
        <v>942.60794108949995</v>
      </c>
      <c r="BS308" s="32">
        <f t="shared" si="128"/>
        <v>57.543979022809999</v>
      </c>
      <c r="BT308" s="32">
        <f t="shared" si="121"/>
        <v>79.961198811786005</v>
      </c>
      <c r="BU308" s="32"/>
      <c r="BV308" s="32">
        <v>57.543979022809999</v>
      </c>
      <c r="BW308" s="32">
        <v>79.961198811786005</v>
      </c>
      <c r="BX308" s="32">
        <f t="shared" si="129"/>
        <v>691.44047592010998</v>
      </c>
      <c r="BY308" s="32">
        <f t="shared" si="122"/>
        <v>724.71526165646003</v>
      </c>
      <c r="BZ308" s="32"/>
      <c r="CA308" s="32">
        <v>691.44047592010998</v>
      </c>
      <c r="CB308" s="32">
        <v>724.71526165646003</v>
      </c>
      <c r="CC308" s="32">
        <f t="shared" si="130"/>
        <v>1869.4422768843599</v>
      </c>
      <c r="CD308" s="32">
        <f t="shared" si="123"/>
        <v>1903.9879500106201</v>
      </c>
      <c r="CE308" s="32"/>
      <c r="CF308" s="32">
        <v>1869.4422768843599</v>
      </c>
      <c r="CG308" s="32">
        <v>1903.9879500106201</v>
      </c>
      <c r="CH308" s="32">
        <f t="shared" si="131"/>
        <v>598.78267245836003</v>
      </c>
      <c r="CI308" s="32">
        <f t="shared" si="124"/>
        <v>678.06748055369007</v>
      </c>
      <c r="CJ308" s="32"/>
      <c r="CK308" s="32">
        <v>598.78267245836003</v>
      </c>
      <c r="CL308" s="32">
        <v>678.06748055369007</v>
      </c>
      <c r="CM308" s="32">
        <f t="shared" si="132"/>
        <v>2913.0121093339799</v>
      </c>
      <c r="CN308" s="32">
        <f t="shared" si="125"/>
        <v>3008.7468747613834</v>
      </c>
      <c r="CO308" s="32"/>
      <c r="CP308" s="32">
        <v>2913.0121093339799</v>
      </c>
      <c r="CQ308" s="32">
        <v>3008.7468747613834</v>
      </c>
      <c r="CR308" s="240">
        <v>39.14</v>
      </c>
    </row>
    <row r="309" spans="51:96" ht="16" x14ac:dyDescent="0.5">
      <c r="AY309" s="38">
        <f t="shared" si="117"/>
        <v>2015</v>
      </c>
      <c r="AZ309" s="36" t="s">
        <v>196</v>
      </c>
      <c r="BA309" s="36">
        <f t="shared" si="116"/>
        <v>8220.82614419522</v>
      </c>
      <c r="BC309" s="32">
        <v>8220.82614419522</v>
      </c>
      <c r="BD309" s="32">
        <f t="shared" si="126"/>
        <v>697.19388473100003</v>
      </c>
      <c r="BE309" s="32">
        <f t="shared" si="118"/>
        <v>618.95542940834002</v>
      </c>
      <c r="BF309" s="32"/>
      <c r="BG309" s="32">
        <v>697.19388473100003</v>
      </c>
      <c r="BH309" s="32">
        <v>618.95542940834002</v>
      </c>
      <c r="BI309" s="32">
        <f t="shared" si="133"/>
        <v>232.89185552088</v>
      </c>
      <c r="BJ309" s="32">
        <f t="shared" si="119"/>
        <v>243.73041915828</v>
      </c>
      <c r="BK309" s="32"/>
      <c r="BL309" s="32">
        <v>232.89185552088</v>
      </c>
      <c r="BM309" s="32">
        <v>243.73041915828</v>
      </c>
      <c r="BN309" s="32">
        <f t="shared" si="127"/>
        <v>907.67202504198997</v>
      </c>
      <c r="BO309" s="32">
        <f t="shared" si="120"/>
        <v>948.24656736446002</v>
      </c>
      <c r="BP309" s="32"/>
      <c r="BQ309" s="32">
        <v>907.67202504198997</v>
      </c>
      <c r="BR309" s="32">
        <v>948.24656736446002</v>
      </c>
      <c r="BS309" s="32">
        <f t="shared" si="128"/>
        <v>55.228243694840003</v>
      </c>
      <c r="BT309" s="32">
        <f t="shared" si="121"/>
        <v>80.564767378103994</v>
      </c>
      <c r="BU309" s="32"/>
      <c r="BV309" s="32">
        <v>55.228243694840003</v>
      </c>
      <c r="BW309" s="32">
        <v>80.564767378103994</v>
      </c>
      <c r="BX309" s="32">
        <f t="shared" si="129"/>
        <v>684.43082623877001</v>
      </c>
      <c r="BY309" s="32">
        <f t="shared" si="122"/>
        <v>722.29515409896999</v>
      </c>
      <c r="BZ309" s="32"/>
      <c r="CA309" s="32">
        <v>684.43082623877001</v>
      </c>
      <c r="CB309" s="32">
        <v>722.29515409896999</v>
      </c>
      <c r="CC309" s="32">
        <f t="shared" si="130"/>
        <v>1854.9901168912299</v>
      </c>
      <c r="CD309" s="32">
        <f t="shared" si="123"/>
        <v>1891.5299956531001</v>
      </c>
      <c r="CE309" s="32"/>
      <c r="CF309" s="32">
        <v>1854.9901168912299</v>
      </c>
      <c r="CG309" s="32">
        <v>1891.5299956531001</v>
      </c>
      <c r="CH309" s="32">
        <f t="shared" si="131"/>
        <v>598.69986119506996</v>
      </c>
      <c r="CI309" s="32">
        <f t="shared" si="124"/>
        <v>684.14607470196006</v>
      </c>
      <c r="CJ309" s="32"/>
      <c r="CK309" s="32">
        <v>598.69986119506996</v>
      </c>
      <c r="CL309" s="32">
        <v>684.14607470196006</v>
      </c>
      <c r="CM309" s="32">
        <f t="shared" si="132"/>
        <v>2931.8331552784898</v>
      </c>
      <c r="CN309" s="32">
        <f t="shared" si="125"/>
        <v>3031.3577364318576</v>
      </c>
      <c r="CO309" s="32"/>
      <c r="CP309" s="32">
        <v>2931.8331552784898</v>
      </c>
      <c r="CQ309" s="32">
        <v>3031.3577364318576</v>
      </c>
      <c r="CR309" s="240">
        <v>38.36</v>
      </c>
    </row>
    <row r="310" spans="51:96" ht="16" x14ac:dyDescent="0.5">
      <c r="AY310" s="38">
        <f t="shared" si="117"/>
        <v>2015</v>
      </c>
      <c r="AZ310" s="36" t="s">
        <v>197</v>
      </c>
      <c r="BA310" s="36">
        <f t="shared" si="116"/>
        <v>8250.0612020427052</v>
      </c>
      <c r="BC310" s="32">
        <v>8250.0612020427052</v>
      </c>
      <c r="BD310" s="32">
        <f t="shared" si="126"/>
        <v>702.79764545699004</v>
      </c>
      <c r="BE310" s="32">
        <f t="shared" si="118"/>
        <v>627.57028475815002</v>
      </c>
      <c r="BF310" s="32"/>
      <c r="BG310" s="32">
        <v>702.79764545699004</v>
      </c>
      <c r="BH310" s="32">
        <v>627.57028475815002</v>
      </c>
      <c r="BI310" s="32">
        <f t="shared" si="133"/>
        <v>223.67862173295001</v>
      </c>
      <c r="BJ310" s="32">
        <f t="shared" si="119"/>
        <v>234.82719665093001</v>
      </c>
      <c r="BK310" s="32"/>
      <c r="BL310" s="32">
        <v>223.67862173295001</v>
      </c>
      <c r="BM310" s="32">
        <v>234.82719665093001</v>
      </c>
      <c r="BN310" s="32">
        <f t="shared" si="127"/>
        <v>910.51201300174898</v>
      </c>
      <c r="BO310" s="32">
        <f t="shared" si="120"/>
        <v>949.78287562994001</v>
      </c>
      <c r="BP310" s="32"/>
      <c r="BQ310" s="32">
        <v>910.51201300174898</v>
      </c>
      <c r="BR310" s="32">
        <v>949.78287562994001</v>
      </c>
      <c r="BS310" s="32">
        <f t="shared" si="128"/>
        <v>55.69024504491</v>
      </c>
      <c r="BT310" s="32">
        <f t="shared" si="121"/>
        <v>79.031972567121997</v>
      </c>
      <c r="BU310" s="32"/>
      <c r="BV310" s="32">
        <v>55.69024504491</v>
      </c>
      <c r="BW310" s="32">
        <v>79.031972567121997</v>
      </c>
      <c r="BX310" s="32">
        <f t="shared" si="129"/>
        <v>687.70063444959999</v>
      </c>
      <c r="BY310" s="32">
        <f t="shared" si="122"/>
        <v>718.96749383357997</v>
      </c>
      <c r="BZ310" s="32"/>
      <c r="CA310" s="32">
        <v>687.70063444959999</v>
      </c>
      <c r="CB310" s="32">
        <v>718.96749383357997</v>
      </c>
      <c r="CC310" s="32">
        <f t="shared" si="130"/>
        <v>1837.7697665542801</v>
      </c>
      <c r="CD310" s="32">
        <f t="shared" si="123"/>
        <v>1876.44484797529</v>
      </c>
      <c r="CE310" s="32"/>
      <c r="CF310" s="32">
        <v>1837.7697665542801</v>
      </c>
      <c r="CG310" s="32">
        <v>1876.44484797529</v>
      </c>
      <c r="CH310" s="32">
        <f t="shared" si="131"/>
        <v>606.60942566841004</v>
      </c>
      <c r="CI310" s="32">
        <f t="shared" si="124"/>
        <v>698.16387246393992</v>
      </c>
      <c r="CJ310" s="32"/>
      <c r="CK310" s="32">
        <v>606.60942566841004</v>
      </c>
      <c r="CL310" s="32">
        <v>698.16387246393992</v>
      </c>
      <c r="CM310" s="32">
        <f t="shared" si="132"/>
        <v>2956.1521878837598</v>
      </c>
      <c r="CN310" s="32">
        <f t="shared" si="125"/>
        <v>3065.272658163587</v>
      </c>
      <c r="CO310" s="32"/>
      <c r="CP310" s="32">
        <v>2956.1521878837598</v>
      </c>
      <c r="CQ310" s="32">
        <v>3065.272658163587</v>
      </c>
      <c r="CR310" s="240">
        <v>38.51</v>
      </c>
    </row>
    <row r="311" spans="51:96" ht="16" x14ac:dyDescent="0.5">
      <c r="AY311" s="38">
        <f t="shared" si="117"/>
        <v>2015</v>
      </c>
      <c r="AZ311" s="36" t="s">
        <v>198</v>
      </c>
      <c r="BA311" s="36">
        <f t="shared" si="116"/>
        <v>8302.0385166644664</v>
      </c>
      <c r="BC311" s="32">
        <v>8302.0385166644664</v>
      </c>
      <c r="BD311" s="32">
        <f t="shared" si="126"/>
        <v>708.93076415127996</v>
      </c>
      <c r="BE311" s="32">
        <f t="shared" si="118"/>
        <v>634.60790259951</v>
      </c>
      <c r="BF311" s="32"/>
      <c r="BG311" s="32">
        <v>708.93076415127996</v>
      </c>
      <c r="BH311" s="32">
        <v>634.60790259951</v>
      </c>
      <c r="BI311" s="32">
        <f t="shared" si="133"/>
        <v>222.76642966758001</v>
      </c>
      <c r="BJ311" s="32">
        <f t="shared" si="119"/>
        <v>237.73521826331</v>
      </c>
      <c r="BK311" s="32"/>
      <c r="BL311" s="32">
        <v>222.76642966758001</v>
      </c>
      <c r="BM311" s="32">
        <v>237.73521826331</v>
      </c>
      <c r="BN311" s="32">
        <f t="shared" si="127"/>
        <v>909.92765449199999</v>
      </c>
      <c r="BO311" s="32">
        <f t="shared" si="120"/>
        <v>934.87855943217005</v>
      </c>
      <c r="BP311" s="32"/>
      <c r="BQ311" s="32">
        <v>909.92765449199999</v>
      </c>
      <c r="BR311" s="32">
        <v>934.87855943217005</v>
      </c>
      <c r="BS311" s="32">
        <f t="shared" si="128"/>
        <v>59.616608980030001</v>
      </c>
      <c r="BT311" s="32">
        <f t="shared" si="121"/>
        <v>84.085450498634998</v>
      </c>
      <c r="BU311" s="32"/>
      <c r="BV311" s="32">
        <v>59.616608980030001</v>
      </c>
      <c r="BW311" s="32">
        <v>84.085450498634998</v>
      </c>
      <c r="BX311" s="32">
        <f t="shared" si="129"/>
        <v>704.32889771755003</v>
      </c>
      <c r="BY311" s="32">
        <f t="shared" si="122"/>
        <v>731.73277522660999</v>
      </c>
      <c r="BZ311" s="32"/>
      <c r="CA311" s="32">
        <v>704.32889771755003</v>
      </c>
      <c r="CB311" s="32">
        <v>731.73277522660999</v>
      </c>
      <c r="CC311" s="32">
        <f t="shared" si="130"/>
        <v>1867.8155845184101</v>
      </c>
      <c r="CD311" s="32">
        <f t="shared" si="123"/>
        <v>1916.52682265361</v>
      </c>
      <c r="CE311" s="32"/>
      <c r="CF311" s="32">
        <v>1867.8155845184101</v>
      </c>
      <c r="CG311" s="32">
        <v>1916.52682265361</v>
      </c>
      <c r="CH311" s="32">
        <f t="shared" si="131"/>
        <v>602.92153674554004</v>
      </c>
      <c r="CI311" s="32">
        <f t="shared" si="124"/>
        <v>687.47193193123007</v>
      </c>
      <c r="CJ311" s="32"/>
      <c r="CK311" s="32">
        <v>602.92153674554004</v>
      </c>
      <c r="CL311" s="32">
        <v>687.47193193123007</v>
      </c>
      <c r="CM311" s="32">
        <f t="shared" si="132"/>
        <v>2951.8949530756599</v>
      </c>
      <c r="CN311" s="32">
        <f t="shared" si="125"/>
        <v>3074.9998560592326</v>
      </c>
      <c r="CO311" s="32"/>
      <c r="CP311" s="32">
        <v>2951.8949530756599</v>
      </c>
      <c r="CQ311" s="32">
        <v>3074.9998560592326</v>
      </c>
      <c r="CR311" s="240">
        <v>37.97</v>
      </c>
    </row>
    <row r="312" spans="51:96" ht="16" x14ac:dyDescent="0.5">
      <c r="AY312" s="38">
        <f t="shared" si="117"/>
        <v>2015</v>
      </c>
      <c r="AZ312" s="36" t="s">
        <v>199</v>
      </c>
      <c r="BA312" s="36">
        <f t="shared" si="116"/>
        <v>8312.0694011889827</v>
      </c>
      <c r="BC312" s="32">
        <v>8312.0694011889827</v>
      </c>
      <c r="BD312" s="32">
        <f t="shared" si="126"/>
        <v>724.45687643708993</v>
      </c>
      <c r="BE312" s="32">
        <f t="shared" si="118"/>
        <v>641.92353611898</v>
      </c>
      <c r="BF312" s="32"/>
      <c r="BG312" s="32">
        <v>724.45687643708993</v>
      </c>
      <c r="BH312" s="32">
        <v>641.92353611898</v>
      </c>
      <c r="BI312" s="32">
        <f t="shared" si="133"/>
        <v>223.39197564894999</v>
      </c>
      <c r="BJ312" s="32">
        <f t="shared" si="119"/>
        <v>239.18992547302</v>
      </c>
      <c r="BK312" s="32"/>
      <c r="BL312" s="32">
        <v>223.39197564894999</v>
      </c>
      <c r="BM312" s="32">
        <v>239.18992547302</v>
      </c>
      <c r="BN312" s="32">
        <f t="shared" si="127"/>
        <v>899.75131096055998</v>
      </c>
      <c r="BO312" s="32">
        <f t="shared" si="120"/>
        <v>919.98304632633995</v>
      </c>
      <c r="BP312" s="32"/>
      <c r="BQ312" s="32">
        <v>899.75131096055998</v>
      </c>
      <c r="BR312" s="32">
        <v>919.98304632633995</v>
      </c>
      <c r="BS312" s="32">
        <f t="shared" si="128"/>
        <v>63.43432222837</v>
      </c>
      <c r="BT312" s="32">
        <f t="shared" si="121"/>
        <v>85.049543190895008</v>
      </c>
      <c r="BU312" s="32"/>
      <c r="BV312" s="32">
        <v>63.43432222837</v>
      </c>
      <c r="BW312" s="32">
        <v>85.049543190895008</v>
      </c>
      <c r="BX312" s="32">
        <f t="shared" si="129"/>
        <v>711.41492118418103</v>
      </c>
      <c r="BY312" s="32">
        <f t="shared" si="122"/>
        <v>743.26191253160005</v>
      </c>
      <c r="BZ312" s="32"/>
      <c r="CA312" s="32">
        <v>711.41492118418103</v>
      </c>
      <c r="CB312" s="32">
        <v>743.26191253160005</v>
      </c>
      <c r="CC312" s="32">
        <f t="shared" si="130"/>
        <v>1851.8508541073002</v>
      </c>
      <c r="CD312" s="32">
        <f t="shared" si="123"/>
        <v>1916.5257447168301</v>
      </c>
      <c r="CE312" s="32"/>
      <c r="CF312" s="32">
        <v>1851.8508541073002</v>
      </c>
      <c r="CG312" s="32">
        <v>1916.5257447168301</v>
      </c>
      <c r="CH312" s="32">
        <f t="shared" si="131"/>
        <v>603.78484786513002</v>
      </c>
      <c r="CI312" s="32">
        <f t="shared" si="124"/>
        <v>684.34427542919002</v>
      </c>
      <c r="CJ312" s="32"/>
      <c r="CK312" s="32">
        <v>603.78484786513002</v>
      </c>
      <c r="CL312" s="32">
        <v>684.34427542919002</v>
      </c>
      <c r="CM312" s="32">
        <f t="shared" si="132"/>
        <v>2945.2932323456598</v>
      </c>
      <c r="CN312" s="32">
        <f t="shared" si="125"/>
        <v>3081.7914174020198</v>
      </c>
      <c r="CO312" s="32"/>
      <c r="CP312" s="32">
        <v>2945.2932323456598</v>
      </c>
      <c r="CQ312" s="32">
        <v>3081.7914174020198</v>
      </c>
      <c r="CR312" s="240">
        <v>38.65</v>
      </c>
    </row>
    <row r="313" spans="51:96" ht="16" x14ac:dyDescent="0.5">
      <c r="AY313" s="38">
        <f t="shared" si="117"/>
        <v>2015</v>
      </c>
      <c r="AZ313" s="36" t="s">
        <v>200</v>
      </c>
      <c r="BA313" s="36">
        <f t="shared" si="116"/>
        <v>8359.2915682527655</v>
      </c>
      <c r="BC313" s="32">
        <v>8359.2915682527655</v>
      </c>
      <c r="BD313" s="32">
        <f t="shared" si="126"/>
        <v>737.04271601989001</v>
      </c>
      <c r="BE313" s="32">
        <f t="shared" si="118"/>
        <v>651.74420669168001</v>
      </c>
      <c r="BF313" s="32"/>
      <c r="BG313" s="32">
        <v>737.04271601989001</v>
      </c>
      <c r="BH313" s="32">
        <v>651.74420669168001</v>
      </c>
      <c r="BI313" s="32">
        <f t="shared" si="133"/>
        <v>226.69235297828999</v>
      </c>
      <c r="BJ313" s="32">
        <f t="shared" si="119"/>
        <v>243.19221852448999</v>
      </c>
      <c r="BK313" s="32"/>
      <c r="BL313" s="32">
        <v>226.69235297828999</v>
      </c>
      <c r="BM313" s="32">
        <v>243.19221852448999</v>
      </c>
      <c r="BN313" s="32">
        <f t="shared" si="127"/>
        <v>907.11417680539</v>
      </c>
      <c r="BO313" s="32">
        <f t="shared" si="120"/>
        <v>917.92174691987998</v>
      </c>
      <c r="BP313" s="32"/>
      <c r="BQ313" s="32">
        <v>907.11417680539</v>
      </c>
      <c r="BR313" s="32">
        <v>917.92174691987998</v>
      </c>
      <c r="BS313" s="32">
        <f t="shared" si="128"/>
        <v>65.538626036419998</v>
      </c>
      <c r="BT313" s="32">
        <f t="shared" si="121"/>
        <v>93.232487308893994</v>
      </c>
      <c r="BU313" s="32"/>
      <c r="BV313" s="32">
        <v>65.538626036419998</v>
      </c>
      <c r="BW313" s="32">
        <v>93.232487308893994</v>
      </c>
      <c r="BX313" s="32">
        <f t="shared" si="129"/>
        <v>708.65987768609</v>
      </c>
      <c r="BY313" s="32">
        <f t="shared" si="122"/>
        <v>754.63149675788998</v>
      </c>
      <c r="BZ313" s="32"/>
      <c r="CA313" s="32">
        <v>708.65987768609</v>
      </c>
      <c r="CB313" s="32">
        <v>754.63149675788998</v>
      </c>
      <c r="CC313" s="32">
        <f t="shared" si="130"/>
        <v>1899.8964426327498</v>
      </c>
      <c r="CD313" s="32">
        <f t="shared" si="123"/>
        <v>1958.5692942086998</v>
      </c>
      <c r="CE313" s="32"/>
      <c r="CF313" s="32">
        <v>1899.8964426327498</v>
      </c>
      <c r="CG313" s="32">
        <v>1958.5692942086998</v>
      </c>
      <c r="CH313" s="32">
        <f t="shared" si="131"/>
        <v>593.05736705360005</v>
      </c>
      <c r="CI313" s="32">
        <f t="shared" si="124"/>
        <v>679.48566448122006</v>
      </c>
      <c r="CJ313" s="32"/>
      <c r="CK313" s="32">
        <v>593.05736705360005</v>
      </c>
      <c r="CL313" s="32">
        <v>679.48566448122006</v>
      </c>
      <c r="CM313" s="32">
        <f t="shared" si="132"/>
        <v>2936.68367015073</v>
      </c>
      <c r="CN313" s="32">
        <f t="shared" si="125"/>
        <v>3060.5144533598445</v>
      </c>
      <c r="CO313" s="32"/>
      <c r="CP313" s="32">
        <v>2936.68367015073</v>
      </c>
      <c r="CQ313" s="32">
        <v>3060.5144533598445</v>
      </c>
      <c r="CR313" s="240">
        <v>38.93</v>
      </c>
    </row>
    <row r="314" spans="51:96" ht="16" x14ac:dyDescent="0.5">
      <c r="AY314" s="38">
        <f t="shared" si="117"/>
        <v>2015</v>
      </c>
      <c r="AZ314" s="36" t="s">
        <v>201</v>
      </c>
      <c r="BA314" s="36">
        <f t="shared" si="116"/>
        <v>8428.4698548728556</v>
      </c>
      <c r="BC314" s="32">
        <v>8428.4698548728556</v>
      </c>
      <c r="BD314" s="32">
        <f t="shared" si="126"/>
        <v>784.35700745256008</v>
      </c>
      <c r="BE314" s="32">
        <f t="shared" si="118"/>
        <v>699.00856081666996</v>
      </c>
      <c r="BF314" s="32"/>
      <c r="BG314" s="32">
        <v>784.35700745256008</v>
      </c>
      <c r="BH314" s="32">
        <v>699.00856081666996</v>
      </c>
      <c r="BI314" s="32">
        <f t="shared" si="133"/>
        <v>218.53518504326999</v>
      </c>
      <c r="BJ314" s="32">
        <f t="shared" si="119"/>
        <v>230.43683439763001</v>
      </c>
      <c r="BK314" s="32"/>
      <c r="BL314" s="32">
        <v>218.53518504326999</v>
      </c>
      <c r="BM314" s="32">
        <v>230.43683439763001</v>
      </c>
      <c r="BN314" s="32">
        <f t="shared" si="127"/>
        <v>891.88601627888897</v>
      </c>
      <c r="BO314" s="32">
        <f t="shared" si="120"/>
        <v>915.38957295370994</v>
      </c>
      <c r="BP314" s="32"/>
      <c r="BQ314" s="32">
        <v>891.88601627888897</v>
      </c>
      <c r="BR314" s="32">
        <v>915.38957295370994</v>
      </c>
      <c r="BS314" s="32">
        <f t="shared" si="128"/>
        <v>60.321004066930001</v>
      </c>
      <c r="BT314" s="32">
        <f t="shared" si="121"/>
        <v>94.965189080431003</v>
      </c>
      <c r="BU314" s="32"/>
      <c r="BV314" s="32">
        <v>60.321004066930001</v>
      </c>
      <c r="BW314" s="32">
        <v>94.965189080431003</v>
      </c>
      <c r="BX314" s="32">
        <f t="shared" si="129"/>
        <v>706.03025337849999</v>
      </c>
      <c r="BY314" s="32">
        <f t="shared" si="122"/>
        <v>757.38172868145</v>
      </c>
      <c r="BZ314" s="32"/>
      <c r="CA314" s="32">
        <v>706.03025337849999</v>
      </c>
      <c r="CB314" s="32">
        <v>757.38172868145</v>
      </c>
      <c r="CC314" s="32">
        <f t="shared" si="130"/>
        <v>1954.0883307777999</v>
      </c>
      <c r="CD314" s="32">
        <f t="shared" si="123"/>
        <v>1993.7915572274601</v>
      </c>
      <c r="CE314" s="32"/>
      <c r="CF314" s="32">
        <v>1954.0883307777999</v>
      </c>
      <c r="CG314" s="32">
        <v>1993.7915572274601</v>
      </c>
      <c r="CH314" s="32">
        <f t="shared" si="131"/>
        <v>598.80250763388005</v>
      </c>
      <c r="CI314" s="32">
        <f t="shared" si="124"/>
        <v>696.36523136872006</v>
      </c>
      <c r="CJ314" s="32"/>
      <c r="CK314" s="32">
        <v>598.80250763388005</v>
      </c>
      <c r="CL314" s="32">
        <v>696.36523136872006</v>
      </c>
      <c r="CM314" s="32">
        <f t="shared" si="132"/>
        <v>2922.3353899425501</v>
      </c>
      <c r="CN314" s="32">
        <f t="shared" si="125"/>
        <v>3041.1311803466742</v>
      </c>
      <c r="CO314" s="32"/>
      <c r="CP314" s="32">
        <v>2922.3353899425501</v>
      </c>
      <c r="CQ314" s="32">
        <v>3041.1311803466742</v>
      </c>
      <c r="CR314" s="240">
        <v>38.96</v>
      </c>
    </row>
    <row r="315" spans="51:96" ht="16" x14ac:dyDescent="0.5">
      <c r="AY315" s="38">
        <f t="shared" si="117"/>
        <v>2015</v>
      </c>
      <c r="AZ315" s="36" t="s">
        <v>202</v>
      </c>
      <c r="BA315" s="36">
        <f t="shared" si="116"/>
        <v>8452.0669889960409</v>
      </c>
      <c r="BC315" s="32">
        <v>8452.0669889960409</v>
      </c>
      <c r="BD315" s="32">
        <f t="shared" si="126"/>
        <v>816.94168571109901</v>
      </c>
      <c r="BE315" s="32">
        <f t="shared" si="118"/>
        <v>733.78245398751005</v>
      </c>
      <c r="BF315" s="32"/>
      <c r="BG315">
        <v>816.94168571109901</v>
      </c>
      <c r="BH315" s="32">
        <v>733.78245398751005</v>
      </c>
      <c r="BI315" s="32">
        <f t="shared" si="133"/>
        <v>206.01873014867999</v>
      </c>
      <c r="BJ315" s="32">
        <f t="shared" si="119"/>
        <v>219.17116950926999</v>
      </c>
      <c r="BK315" s="32"/>
      <c r="BL315" s="32">
        <v>206.01873014867999</v>
      </c>
      <c r="BM315" s="32">
        <v>219.17116950926999</v>
      </c>
      <c r="BN315" s="32">
        <f t="shared" si="127"/>
        <v>884.87911924471996</v>
      </c>
      <c r="BO315" s="32">
        <f t="shared" si="120"/>
        <v>900.69334444610001</v>
      </c>
      <c r="BP315" s="32"/>
      <c r="BQ315" s="32">
        <v>884.87911924471996</v>
      </c>
      <c r="BR315" s="32">
        <v>900.69334444610001</v>
      </c>
      <c r="BS315" s="32">
        <f t="shared" si="128"/>
        <v>59.034467736220002</v>
      </c>
      <c r="BT315" s="32">
        <f t="shared" si="121"/>
        <v>96.488441937375001</v>
      </c>
      <c r="BU315" s="32"/>
      <c r="BV315" s="32">
        <v>59.034467736220002</v>
      </c>
      <c r="BW315" s="32">
        <v>96.488441937375001</v>
      </c>
      <c r="BX315" s="32">
        <f t="shared" si="129"/>
        <v>711.29217978751001</v>
      </c>
      <c r="BY315" s="32">
        <f t="shared" si="122"/>
        <v>756.2639338317</v>
      </c>
      <c r="BZ315" s="32"/>
      <c r="CA315" s="32">
        <v>711.29217978751001</v>
      </c>
      <c r="CB315" s="32">
        <v>756.2639338317</v>
      </c>
      <c r="CC315" s="32">
        <f t="shared" si="130"/>
        <v>1974.4643085791799</v>
      </c>
      <c r="CD315" s="32">
        <f t="shared" si="123"/>
        <v>2008.3137486858</v>
      </c>
      <c r="CE315" s="32"/>
      <c r="CF315" s="32">
        <v>1974.4643085791799</v>
      </c>
      <c r="CG315" s="32">
        <v>2008.3137486858</v>
      </c>
      <c r="CH315" s="32">
        <f t="shared" si="131"/>
        <v>597.61841939829003</v>
      </c>
      <c r="CI315" s="32">
        <f t="shared" si="124"/>
        <v>703.69533846666991</v>
      </c>
      <c r="CJ315" s="32"/>
      <c r="CK315" s="32">
        <v>597.61841939829003</v>
      </c>
      <c r="CL315" s="32">
        <v>703.69533846666991</v>
      </c>
      <c r="CM315" s="32">
        <f t="shared" si="132"/>
        <v>2914.9459750551996</v>
      </c>
      <c r="CN315" s="32">
        <f t="shared" si="125"/>
        <v>3033.6585581315353</v>
      </c>
      <c r="CO315" s="32"/>
      <c r="CP315" s="32">
        <v>2914.9459750551996</v>
      </c>
      <c r="CQ315" s="32">
        <v>3033.6585581315353</v>
      </c>
      <c r="CR315" s="240">
        <v>38.619999999999997</v>
      </c>
    </row>
    <row r="316" spans="51:96" ht="16" x14ac:dyDescent="0.5">
      <c r="AY316" s="38">
        <f t="shared" si="117"/>
        <v>2016</v>
      </c>
      <c r="AZ316" s="36" t="s">
        <v>203</v>
      </c>
      <c r="BA316" s="36">
        <f t="shared" si="116"/>
        <v>8417.1334698964929</v>
      </c>
      <c r="BC316" s="32">
        <v>8417.1334698964929</v>
      </c>
      <c r="BD316" s="32">
        <f t="shared" si="126"/>
        <v>841.01322157580989</v>
      </c>
      <c r="BE316" s="32">
        <f t="shared" si="118"/>
        <v>763.10613612631005</v>
      </c>
      <c r="BF316" s="32"/>
      <c r="BG316">
        <v>841.01322157580989</v>
      </c>
      <c r="BH316" s="32">
        <v>763.10613612631005</v>
      </c>
      <c r="BI316" s="32">
        <f t="shared" si="133"/>
        <v>195.11072367808001</v>
      </c>
      <c r="BJ316" s="32">
        <f t="shared" si="119"/>
        <v>210.51194094644001</v>
      </c>
      <c r="BK316" s="32"/>
      <c r="BL316" s="32">
        <v>195.11072367808001</v>
      </c>
      <c r="BM316" s="32">
        <v>210.51194094644001</v>
      </c>
      <c r="BN316" s="32">
        <f t="shared" si="127"/>
        <v>859.32056872643</v>
      </c>
      <c r="BO316" s="32">
        <f t="shared" si="120"/>
        <v>863.89815666130005</v>
      </c>
      <c r="BP316" s="32"/>
      <c r="BQ316" s="32">
        <v>859.32056872643</v>
      </c>
      <c r="BR316" s="32">
        <v>863.89815666130005</v>
      </c>
      <c r="BS316" s="32">
        <f t="shared" si="128"/>
        <v>56.078509083130001</v>
      </c>
      <c r="BT316" s="32">
        <f t="shared" si="121"/>
        <v>90.605715661831994</v>
      </c>
      <c r="BU316" s="32"/>
      <c r="BV316" s="32">
        <v>56.078509083130001</v>
      </c>
      <c r="BW316" s="32">
        <v>90.605715661831994</v>
      </c>
      <c r="BX316" s="32">
        <f t="shared" si="129"/>
        <v>716.87916565639</v>
      </c>
      <c r="BY316" s="32">
        <f t="shared" si="122"/>
        <v>759.21029579604999</v>
      </c>
      <c r="BZ316" s="32"/>
      <c r="CA316" s="32">
        <v>716.87916565639</v>
      </c>
      <c r="CB316" s="32">
        <v>759.21029579604999</v>
      </c>
      <c r="CC316" s="32">
        <f t="shared" si="130"/>
        <v>1977.5286783012102</v>
      </c>
      <c r="CD316" s="32">
        <f t="shared" si="123"/>
        <v>2031.23584765746</v>
      </c>
      <c r="CE316" s="32"/>
      <c r="CF316" s="32">
        <v>1977.5286783012102</v>
      </c>
      <c r="CG316" s="32">
        <v>2031.23584765746</v>
      </c>
      <c r="CH316" s="32">
        <f t="shared" si="131"/>
        <v>605.30755264848005</v>
      </c>
      <c r="CI316" s="32">
        <f t="shared" si="124"/>
        <v>698.21083672171994</v>
      </c>
      <c r="CJ316" s="32"/>
      <c r="CK316" s="32">
        <v>605.30755264848005</v>
      </c>
      <c r="CL316" s="32">
        <v>698.21083672171994</v>
      </c>
      <c r="CM316" s="32">
        <f t="shared" si="132"/>
        <v>2883.1293196896095</v>
      </c>
      <c r="CN316" s="32">
        <f t="shared" si="125"/>
        <v>3000.3460327176199</v>
      </c>
      <c r="CO316" s="32"/>
      <c r="CP316" s="32">
        <v>2883.1293196896095</v>
      </c>
      <c r="CQ316" s="32">
        <v>3000.3460327176199</v>
      </c>
      <c r="CR316" s="240">
        <v>36.82</v>
      </c>
    </row>
    <row r="317" spans="51:96" ht="16" x14ac:dyDescent="0.5">
      <c r="AY317" s="38">
        <f t="shared" si="117"/>
        <v>2016</v>
      </c>
      <c r="AZ317" s="36" t="s">
        <v>192</v>
      </c>
      <c r="BA317" s="36">
        <f t="shared" si="116"/>
        <v>8360.571675024119</v>
      </c>
      <c r="BC317" s="32">
        <v>8360.571675024119</v>
      </c>
      <c r="BD317" s="32">
        <f t="shared" si="126"/>
        <v>832.09493661457896</v>
      </c>
      <c r="BE317" s="32">
        <f t="shared" si="118"/>
        <v>756.73649104310005</v>
      </c>
      <c r="BF317" s="32"/>
      <c r="BG317">
        <v>832.09493661457896</v>
      </c>
      <c r="BH317" s="32">
        <v>756.73649104310005</v>
      </c>
      <c r="BI317" s="32">
        <f t="shared" si="133"/>
        <v>199.68466765690999</v>
      </c>
      <c r="BJ317" s="32">
        <f t="shared" si="119"/>
        <v>215.76774626386</v>
      </c>
      <c r="BK317" s="32"/>
      <c r="BL317" s="32">
        <v>199.68466765690999</v>
      </c>
      <c r="BM317" s="32">
        <v>215.76774626386</v>
      </c>
      <c r="BN317" s="32">
        <f t="shared" si="127"/>
        <v>862.47821796133098</v>
      </c>
      <c r="BO317" s="32">
        <f t="shared" si="120"/>
        <v>868.01449465900998</v>
      </c>
      <c r="BP317" s="32"/>
      <c r="BQ317" s="32">
        <v>862.47821796133098</v>
      </c>
      <c r="BR317" s="32">
        <v>868.01449465900998</v>
      </c>
      <c r="BS317" s="32">
        <f t="shared" si="128"/>
        <v>61.223513514959997</v>
      </c>
      <c r="BT317" s="32">
        <f t="shared" si="121"/>
        <v>87.921431412706994</v>
      </c>
      <c r="BU317" s="32"/>
      <c r="BV317" s="32">
        <v>61.223513514959997</v>
      </c>
      <c r="BW317" s="32">
        <v>87.921431412706994</v>
      </c>
      <c r="BX317" s="32">
        <f t="shared" si="129"/>
        <v>699.98785193991</v>
      </c>
      <c r="BY317" s="32">
        <f t="shared" si="122"/>
        <v>738.04442125499997</v>
      </c>
      <c r="BZ317" s="32"/>
      <c r="CA317" s="32">
        <v>699.98785193991</v>
      </c>
      <c r="CB317" s="32">
        <v>738.04442125499997</v>
      </c>
      <c r="CC317" s="32">
        <f t="shared" si="130"/>
        <v>1976.38017163372</v>
      </c>
      <c r="CD317" s="32">
        <f t="shared" si="123"/>
        <v>2028.4151696563399</v>
      </c>
      <c r="CE317" s="32"/>
      <c r="CF317" s="32">
        <v>1976.38017163372</v>
      </c>
      <c r="CG317" s="32">
        <v>2028.4151696563399</v>
      </c>
      <c r="CH317" s="32">
        <f t="shared" si="131"/>
        <v>592.54750715553996</v>
      </c>
      <c r="CI317" s="32">
        <f t="shared" si="124"/>
        <v>689.93162068949994</v>
      </c>
      <c r="CJ317" s="32"/>
      <c r="CK317" s="32">
        <v>592.54750715553996</v>
      </c>
      <c r="CL317" s="32">
        <v>689.93162068949994</v>
      </c>
      <c r="CM317" s="32">
        <f t="shared" si="132"/>
        <v>2853.5847513091999</v>
      </c>
      <c r="CN317" s="32">
        <f t="shared" si="125"/>
        <v>2975.7403000444697</v>
      </c>
      <c r="CO317" s="32"/>
      <c r="CP317" s="32">
        <v>2853.5847513091999</v>
      </c>
      <c r="CQ317" s="32">
        <v>2975.7403000444697</v>
      </c>
      <c r="CR317" s="240">
        <v>36.99</v>
      </c>
    </row>
    <row r="318" spans="51:96" ht="16" x14ac:dyDescent="0.5">
      <c r="AY318" s="38">
        <f t="shared" si="117"/>
        <v>2016</v>
      </c>
      <c r="AZ318" s="36" t="s">
        <v>193</v>
      </c>
      <c r="BA318" s="36">
        <f t="shared" si="116"/>
        <v>8376.2291567571883</v>
      </c>
      <c r="BC318" s="32">
        <v>8376.2291567571883</v>
      </c>
      <c r="BD318" s="32">
        <f t="shared" si="126"/>
        <v>809.24582731984003</v>
      </c>
      <c r="BE318" s="32">
        <f t="shared" si="118"/>
        <v>739.07672992706</v>
      </c>
      <c r="BF318" s="32"/>
      <c r="BG318">
        <v>809.24582731984003</v>
      </c>
      <c r="BH318" s="32">
        <v>739.07672992706</v>
      </c>
      <c r="BI318" s="32">
        <f t="shared" si="133"/>
        <v>205.36174251982999</v>
      </c>
      <c r="BJ318" s="32">
        <f t="shared" si="119"/>
        <v>220.51403647079999</v>
      </c>
      <c r="BK318" s="32"/>
      <c r="BL318" s="32">
        <v>205.36174251982999</v>
      </c>
      <c r="BM318" s="32">
        <v>220.51403647079999</v>
      </c>
      <c r="BN318" s="32">
        <f t="shared" si="127"/>
        <v>857.83484316184001</v>
      </c>
      <c r="BO318" s="32">
        <f t="shared" si="120"/>
        <v>868.04850963164995</v>
      </c>
      <c r="BP318" s="32"/>
      <c r="BQ318" s="32">
        <v>857.83484316184001</v>
      </c>
      <c r="BR318" s="32">
        <v>868.04850963164995</v>
      </c>
      <c r="BS318" s="32">
        <f t="shared" si="128"/>
        <v>61.566322163930003</v>
      </c>
      <c r="BT318" s="32">
        <f t="shared" si="121"/>
        <v>83.92136856289099</v>
      </c>
      <c r="BU318" s="32"/>
      <c r="BV318" s="32">
        <v>61.566322163930003</v>
      </c>
      <c r="BW318" s="32">
        <v>83.92136856289099</v>
      </c>
      <c r="BX318" s="32">
        <f t="shared" si="129"/>
        <v>723.81852839482997</v>
      </c>
      <c r="BY318" s="32">
        <f t="shared" si="122"/>
        <v>760.70055182430997</v>
      </c>
      <c r="BZ318" s="32"/>
      <c r="CA318" s="32">
        <v>723.81852839482997</v>
      </c>
      <c r="CB318" s="32">
        <v>760.70055182430997</v>
      </c>
      <c r="CC318" s="32">
        <f t="shared" si="130"/>
        <v>1971.96761461651</v>
      </c>
      <c r="CD318" s="32">
        <f t="shared" si="123"/>
        <v>2028.0720750549599</v>
      </c>
      <c r="CE318" s="32"/>
      <c r="CF318" s="32">
        <v>1971.96761461651</v>
      </c>
      <c r="CG318" s="32">
        <v>2028.0720750549599</v>
      </c>
      <c r="CH318" s="32">
        <f t="shared" si="131"/>
        <v>602.16996681653995</v>
      </c>
      <c r="CI318" s="32">
        <f t="shared" si="124"/>
        <v>698.18321606676</v>
      </c>
      <c r="CJ318" s="32"/>
      <c r="CK318" s="32">
        <v>602.16996681653995</v>
      </c>
      <c r="CL318" s="32">
        <v>698.18321606676</v>
      </c>
      <c r="CM318" s="32">
        <f t="shared" si="132"/>
        <v>2866.4589843669601</v>
      </c>
      <c r="CN318" s="32">
        <f t="shared" si="125"/>
        <v>2977.7126692186039</v>
      </c>
      <c r="CO318" s="32"/>
      <c r="CP318" s="32">
        <v>2866.4589843669601</v>
      </c>
      <c r="CQ318" s="32">
        <v>2977.7126692186039</v>
      </c>
      <c r="CR318" s="240">
        <v>37.619999999999997</v>
      </c>
    </row>
    <row r="319" spans="51:96" ht="16" x14ac:dyDescent="0.5">
      <c r="AY319" s="38">
        <f t="shared" si="117"/>
        <v>2016</v>
      </c>
      <c r="AZ319" s="36" t="s">
        <v>194</v>
      </c>
      <c r="BA319" s="36">
        <f t="shared" si="116"/>
        <v>8350.3107227597866</v>
      </c>
      <c r="BC319" s="32">
        <v>8350.3107227597866</v>
      </c>
      <c r="BD319" s="32">
        <f t="shared" si="126"/>
        <v>766.59437087382992</v>
      </c>
      <c r="BE319" s="32">
        <f t="shared" si="118"/>
        <v>700.50361384000996</v>
      </c>
      <c r="BF319" s="32"/>
      <c r="BG319">
        <v>766.59437087382992</v>
      </c>
      <c r="BH319" s="32">
        <v>700.50361384000996</v>
      </c>
      <c r="BI319" s="32">
        <f t="shared" si="133"/>
        <v>206.53858211075999</v>
      </c>
      <c r="BJ319" s="32">
        <f t="shared" si="119"/>
        <v>218.03156645249001</v>
      </c>
      <c r="BK319" s="32"/>
      <c r="BL319" s="32">
        <v>206.53858211075999</v>
      </c>
      <c r="BM319" s="32">
        <v>218.03156645249001</v>
      </c>
      <c r="BN319" s="32">
        <f t="shared" si="127"/>
        <v>878.14225770571898</v>
      </c>
      <c r="BO319" s="32">
        <f t="shared" si="120"/>
        <v>896.26385878369001</v>
      </c>
      <c r="BP319" s="32"/>
      <c r="BQ319" s="32">
        <v>878.14225770571898</v>
      </c>
      <c r="BR319" s="32">
        <v>896.26385878369001</v>
      </c>
      <c r="BS319" s="32">
        <f t="shared" si="128"/>
        <v>65.895077081319997</v>
      </c>
      <c r="BT319" s="32">
        <f t="shared" si="121"/>
        <v>86.305961148923998</v>
      </c>
      <c r="BU319" s="32"/>
      <c r="BV319" s="32">
        <v>65.895077081319997</v>
      </c>
      <c r="BW319" s="32">
        <v>86.305961148923998</v>
      </c>
      <c r="BX319" s="32">
        <f t="shared" si="129"/>
        <v>725.44364177346904</v>
      </c>
      <c r="BY319" s="32">
        <f t="shared" si="122"/>
        <v>753.60489162223996</v>
      </c>
      <c r="BZ319" s="32"/>
      <c r="CA319" s="32">
        <v>725.44364177346904</v>
      </c>
      <c r="CB319" s="32">
        <v>753.60489162223996</v>
      </c>
      <c r="CC319" s="32">
        <f t="shared" si="130"/>
        <v>1957.7215805245</v>
      </c>
      <c r="CD319" s="32">
        <f t="shared" si="123"/>
        <v>2002.05409801633</v>
      </c>
      <c r="CE319" s="32"/>
      <c r="CF319" s="32">
        <v>1957.7215805245</v>
      </c>
      <c r="CG319" s="32">
        <v>2002.05409801633</v>
      </c>
      <c r="CH319" s="32">
        <f t="shared" si="131"/>
        <v>605.07355702730001</v>
      </c>
      <c r="CI319" s="32">
        <f t="shared" si="124"/>
        <v>701.25879195575999</v>
      </c>
      <c r="CJ319" s="32"/>
      <c r="CK319" s="32">
        <v>605.07355702730001</v>
      </c>
      <c r="CL319" s="32">
        <v>701.25879195575999</v>
      </c>
      <c r="CM319" s="32">
        <f t="shared" si="132"/>
        <v>2872.4045723640997</v>
      </c>
      <c r="CN319" s="32">
        <f t="shared" si="125"/>
        <v>2992.2879409402417</v>
      </c>
      <c r="CO319" s="32"/>
      <c r="CP319" s="32">
        <v>2872.4045723640997</v>
      </c>
      <c r="CQ319" s="32">
        <v>2992.2879409402417</v>
      </c>
      <c r="CR319" s="240">
        <v>39.15</v>
      </c>
    </row>
    <row r="320" spans="51:96" ht="16" x14ac:dyDescent="0.5">
      <c r="AY320" s="38">
        <f t="shared" ref="AY320:AY383" si="134">+AY308+1</f>
        <v>2016</v>
      </c>
      <c r="AZ320" s="36" t="s">
        <v>195</v>
      </c>
      <c r="BA320" s="36">
        <f t="shared" si="116"/>
        <v>8337.4210017000623</v>
      </c>
      <c r="BC320" s="32">
        <v>8337.4210017000623</v>
      </c>
      <c r="BD320" s="32">
        <f t="shared" si="126"/>
        <v>727.26416135446004</v>
      </c>
      <c r="BE320" s="32">
        <f t="shared" si="118"/>
        <v>668.07444768055996</v>
      </c>
      <c r="BF320" s="32"/>
      <c r="BG320">
        <v>727.26416135446004</v>
      </c>
      <c r="BH320" s="32">
        <v>668.07444768055996</v>
      </c>
      <c r="BI320" s="32">
        <f t="shared" si="133"/>
        <v>208.32329581616</v>
      </c>
      <c r="BJ320" s="32">
        <f t="shared" si="119"/>
        <v>217.01363943763999</v>
      </c>
      <c r="BK320" s="32"/>
      <c r="BL320" s="32">
        <v>208.32329581616</v>
      </c>
      <c r="BM320" s="32">
        <v>217.01363943763999</v>
      </c>
      <c r="BN320" s="32">
        <f t="shared" si="127"/>
        <v>879.97921616672897</v>
      </c>
      <c r="BO320" s="32">
        <f t="shared" si="120"/>
        <v>879.64126930517</v>
      </c>
      <c r="BP320" s="32"/>
      <c r="BQ320" s="32">
        <v>879.97921616672897</v>
      </c>
      <c r="BR320" s="32">
        <v>879.64126930517</v>
      </c>
      <c r="BS320" s="32">
        <f t="shared" si="128"/>
        <v>64.628733855459998</v>
      </c>
      <c r="BT320" s="32">
        <f t="shared" si="121"/>
        <v>85.497076643851003</v>
      </c>
      <c r="BU320" s="32"/>
      <c r="BV320" s="32">
        <v>64.628733855459998</v>
      </c>
      <c r="BW320" s="32">
        <v>85.497076643851003</v>
      </c>
      <c r="BX320" s="32">
        <f t="shared" si="129"/>
        <v>722.01678610284</v>
      </c>
      <c r="BY320" s="32">
        <f t="shared" si="122"/>
        <v>752.28249738364002</v>
      </c>
      <c r="BZ320" s="32"/>
      <c r="CA320" s="32">
        <v>722.01678610284</v>
      </c>
      <c r="CB320" s="32">
        <v>752.28249738364002</v>
      </c>
      <c r="CC320" s="32">
        <f t="shared" si="130"/>
        <v>1939.7642404584501</v>
      </c>
      <c r="CD320" s="32">
        <f t="shared" si="123"/>
        <v>1996.2376154190101</v>
      </c>
      <c r="CE320" s="32"/>
      <c r="CF320" s="32">
        <v>1939.7642404584501</v>
      </c>
      <c r="CG320" s="32">
        <v>1996.2376154190101</v>
      </c>
      <c r="CH320" s="32">
        <f t="shared" si="131"/>
        <v>606.77516744457</v>
      </c>
      <c r="CI320" s="32">
        <f t="shared" si="124"/>
        <v>703.01756349676998</v>
      </c>
      <c r="CJ320" s="32"/>
      <c r="CK320" s="32">
        <v>606.77516744457</v>
      </c>
      <c r="CL320" s="32">
        <v>703.01756349676998</v>
      </c>
      <c r="CM320" s="32">
        <f t="shared" si="132"/>
        <v>2910.9507599772005</v>
      </c>
      <c r="CN320" s="32">
        <f t="shared" si="125"/>
        <v>3035.6568923332898</v>
      </c>
      <c r="CO320" s="32"/>
      <c r="CP320" s="32">
        <v>2910.9507599772005</v>
      </c>
      <c r="CQ320" s="32">
        <v>3035.6568923332898</v>
      </c>
      <c r="CR320" s="240">
        <v>39.19</v>
      </c>
    </row>
    <row r="321" spans="51:96" ht="16" x14ac:dyDescent="0.5">
      <c r="AY321" s="38">
        <f t="shared" si="134"/>
        <v>2016</v>
      </c>
      <c r="AZ321" s="36" t="s">
        <v>196</v>
      </c>
      <c r="BA321" s="36">
        <f t="shared" si="116"/>
        <v>8336.2289330952699</v>
      </c>
      <c r="BC321" s="32">
        <v>8336.2289330952699</v>
      </c>
      <c r="BD321" s="32">
        <f t="shared" si="126"/>
        <v>699.77237877258005</v>
      </c>
      <c r="BE321" s="32">
        <f t="shared" si="118"/>
        <v>638.49194825557004</v>
      </c>
      <c r="BF321" s="32"/>
      <c r="BG321">
        <v>699.77237877258005</v>
      </c>
      <c r="BH321" s="32">
        <v>638.49194825557004</v>
      </c>
      <c r="BI321" s="32">
        <f t="shared" si="133"/>
        <v>195.0345519194</v>
      </c>
      <c r="BJ321" s="32">
        <f t="shared" si="119"/>
        <v>202.23130448242</v>
      </c>
      <c r="BK321" s="32"/>
      <c r="BL321" s="32">
        <v>195.0345519194</v>
      </c>
      <c r="BM321" s="32">
        <v>202.23130448242</v>
      </c>
      <c r="BN321" s="32">
        <f t="shared" si="127"/>
        <v>904.67</v>
      </c>
      <c r="BO321" s="32">
        <f t="shared" si="120"/>
        <v>908.17315111230005</v>
      </c>
      <c r="BP321" s="32"/>
      <c r="BQ321" s="32">
        <v>904.67</v>
      </c>
      <c r="BR321" s="32">
        <v>908.17315111230005</v>
      </c>
      <c r="BS321" s="32">
        <f t="shared" si="128"/>
        <v>70.973778435629995</v>
      </c>
      <c r="BT321" s="32">
        <f t="shared" si="121"/>
        <v>94.191023718780997</v>
      </c>
      <c r="BU321" s="32"/>
      <c r="BV321" s="32">
        <v>70.973778435629995</v>
      </c>
      <c r="BW321" s="32">
        <v>94.191023718780997</v>
      </c>
      <c r="BX321" s="32">
        <f t="shared" si="129"/>
        <v>708.47218933736997</v>
      </c>
      <c r="BY321" s="32">
        <f t="shared" si="122"/>
        <v>741.74488413999995</v>
      </c>
      <c r="BZ321" s="32"/>
      <c r="CA321" s="32">
        <v>708.47218933736997</v>
      </c>
      <c r="CB321" s="32">
        <v>741.74488413999995</v>
      </c>
      <c r="CC321" s="32">
        <f t="shared" si="130"/>
        <v>1933.69923463685</v>
      </c>
      <c r="CD321" s="32">
        <f t="shared" si="123"/>
        <v>1990.74520474103</v>
      </c>
      <c r="CE321" s="32"/>
      <c r="CF321" s="32">
        <v>1933.69923463685</v>
      </c>
      <c r="CG321" s="32">
        <v>1990.74520474103</v>
      </c>
      <c r="CH321" s="32">
        <f t="shared" si="131"/>
        <v>600.37020216289</v>
      </c>
      <c r="CI321" s="32">
        <f t="shared" si="124"/>
        <v>692.98051907937997</v>
      </c>
      <c r="CJ321" s="32"/>
      <c r="CK321" s="32">
        <v>600.37020216289</v>
      </c>
      <c r="CL321" s="32">
        <v>692.98051907937997</v>
      </c>
      <c r="CM321" s="32">
        <f t="shared" si="132"/>
        <v>2943.6830017580101</v>
      </c>
      <c r="CN321" s="32">
        <f t="shared" si="125"/>
        <v>3067.6708975656288</v>
      </c>
      <c r="CO321" s="32"/>
      <c r="CP321" s="32">
        <v>2943.6830017580101</v>
      </c>
      <c r="CQ321" s="32">
        <v>3067.6708975656288</v>
      </c>
      <c r="CR321" s="240">
        <v>38.380000000000003</v>
      </c>
    </row>
    <row r="322" spans="51:96" ht="16" x14ac:dyDescent="0.5">
      <c r="AY322" s="38">
        <f t="shared" si="134"/>
        <v>2016</v>
      </c>
      <c r="AZ322" s="36" t="s">
        <v>197</v>
      </c>
      <c r="BA322" s="36">
        <f t="shared" si="116"/>
        <v>8333.1996445254827</v>
      </c>
      <c r="BC322" s="32">
        <v>8333.1996445254827</v>
      </c>
      <c r="BD322" s="32">
        <f t="shared" si="126"/>
        <v>701.87110249900002</v>
      </c>
      <c r="BE322" s="32">
        <f t="shared" si="118"/>
        <v>630.44706094601997</v>
      </c>
      <c r="BF322" s="32"/>
      <c r="BG322">
        <v>701.87110249900002</v>
      </c>
      <c r="BH322" s="32">
        <v>630.44706094601997</v>
      </c>
      <c r="BI322" s="32">
        <f t="shared" si="133"/>
        <v>196.47986351419999</v>
      </c>
      <c r="BJ322" s="32">
        <f t="shared" si="119"/>
        <v>203.50645364876999</v>
      </c>
      <c r="BK322" s="32"/>
      <c r="BL322" s="32">
        <v>196.47986351419999</v>
      </c>
      <c r="BM322" s="32">
        <v>203.50645364876999</v>
      </c>
      <c r="BN322" s="32">
        <f t="shared" si="127"/>
        <v>916.23806236513997</v>
      </c>
      <c r="BO322" s="32">
        <f t="shared" si="120"/>
        <v>914.96071213648997</v>
      </c>
      <c r="BP322" s="32"/>
      <c r="BQ322" s="32">
        <v>916.23806236513997</v>
      </c>
      <c r="BR322" s="32">
        <v>914.96071213648997</v>
      </c>
      <c r="BS322" s="32">
        <f t="shared" si="128"/>
        <v>68.195445850740001</v>
      </c>
      <c r="BT322" s="32">
        <f t="shared" si="121"/>
        <v>91.828429288906989</v>
      </c>
      <c r="BU322" s="32"/>
      <c r="BV322" s="32">
        <v>68.195445850740001</v>
      </c>
      <c r="BW322" s="32">
        <v>91.828429288906989</v>
      </c>
      <c r="BX322" s="32">
        <f t="shared" si="129"/>
        <v>720.99915215349995</v>
      </c>
      <c r="BY322" s="32">
        <f t="shared" si="122"/>
        <v>753.13895414307001</v>
      </c>
      <c r="BZ322" s="32"/>
      <c r="CA322" s="32">
        <v>720.99915215349995</v>
      </c>
      <c r="CB322" s="32">
        <v>753.13895414307001</v>
      </c>
      <c r="CC322" s="32">
        <f t="shared" si="130"/>
        <v>1925.9990891827601</v>
      </c>
      <c r="CD322" s="32">
        <f t="shared" si="123"/>
        <v>1974.46462771699</v>
      </c>
      <c r="CE322" s="32"/>
      <c r="CF322" s="32">
        <v>1925.9990891827601</v>
      </c>
      <c r="CG322" s="32">
        <v>1974.46462771699</v>
      </c>
      <c r="CH322" s="32">
        <f t="shared" si="131"/>
        <v>613.85477315387004</v>
      </c>
      <c r="CI322" s="32">
        <f t="shared" si="124"/>
        <v>698.10096762396006</v>
      </c>
      <c r="CJ322" s="32"/>
      <c r="CK322" s="32">
        <v>613.85477315387004</v>
      </c>
      <c r="CL322" s="32">
        <v>698.10096762396006</v>
      </c>
      <c r="CM322" s="32">
        <f t="shared" si="132"/>
        <v>2927.2146073256399</v>
      </c>
      <c r="CN322" s="32">
        <f t="shared" si="125"/>
        <v>3066.7524390211388</v>
      </c>
      <c r="CO322" s="32"/>
      <c r="CP322" s="32">
        <v>2927.2146073256399</v>
      </c>
      <c r="CQ322" s="32">
        <v>3066.7524390211388</v>
      </c>
      <c r="CR322" s="240">
        <v>37.99</v>
      </c>
    </row>
    <row r="323" spans="51:96" ht="16" x14ac:dyDescent="0.5">
      <c r="AY323" s="38">
        <f t="shared" si="134"/>
        <v>2016</v>
      </c>
      <c r="AZ323" s="36" t="s">
        <v>198</v>
      </c>
      <c r="BA323" s="36">
        <f t="shared" si="116"/>
        <v>8378.3813759501045</v>
      </c>
      <c r="BC323" s="32">
        <v>8378.3813759501045</v>
      </c>
      <c r="BD323" s="32">
        <f t="shared" si="126"/>
        <v>709.47320061202004</v>
      </c>
      <c r="BE323" s="32">
        <f t="shared" si="118"/>
        <v>632.25701839706005</v>
      </c>
      <c r="BF323" s="32"/>
      <c r="BG323">
        <v>709.47320061202004</v>
      </c>
      <c r="BH323" s="32">
        <v>632.25701839706005</v>
      </c>
      <c r="BI323" s="32">
        <f t="shared" si="133"/>
        <v>194.75463747500001</v>
      </c>
      <c r="BJ323" s="32">
        <f t="shared" si="119"/>
        <v>200.03986915606001</v>
      </c>
      <c r="BK323" s="32"/>
      <c r="BL323" s="32">
        <v>194.75463747500001</v>
      </c>
      <c r="BM323" s="32">
        <v>200.03986915606001</v>
      </c>
      <c r="BN323" s="32">
        <f t="shared" si="127"/>
        <v>913.37554566738004</v>
      </c>
      <c r="BO323" s="32">
        <f t="shared" si="120"/>
        <v>921.20628246856995</v>
      </c>
      <c r="BP323" s="32"/>
      <c r="BQ323" s="32">
        <v>913.37554566738004</v>
      </c>
      <c r="BR323" s="32">
        <v>921.20628246856995</v>
      </c>
      <c r="BS323" s="32">
        <f t="shared" si="128"/>
        <v>67.394688075169995</v>
      </c>
      <c r="BT323" s="32">
        <f t="shared" si="121"/>
        <v>90.918850061667996</v>
      </c>
      <c r="BU323" s="32"/>
      <c r="BV323" s="32">
        <v>67.394688075169995</v>
      </c>
      <c r="BW323" s="32">
        <v>90.918850061667996</v>
      </c>
      <c r="BX323" s="32">
        <f t="shared" si="129"/>
        <v>721.47428512862098</v>
      </c>
      <c r="BY323" s="32">
        <f t="shared" si="122"/>
        <v>750.00569859567997</v>
      </c>
      <c r="BZ323" s="32"/>
      <c r="CA323" s="32">
        <v>721.47428512862098</v>
      </c>
      <c r="CB323" s="32">
        <v>750.00569859567997</v>
      </c>
      <c r="CC323" s="32">
        <f t="shared" si="130"/>
        <v>1953.22051655681</v>
      </c>
      <c r="CD323" s="32">
        <f t="shared" si="123"/>
        <v>1999.45083774353</v>
      </c>
      <c r="CE323" s="32"/>
      <c r="CF323" s="32">
        <v>1953.22051655681</v>
      </c>
      <c r="CG323" s="32">
        <v>1999.45083774353</v>
      </c>
      <c r="CH323" s="32">
        <f t="shared" si="131"/>
        <v>612.67401530455004</v>
      </c>
      <c r="CI323" s="32">
        <f t="shared" si="124"/>
        <v>700.51969641938001</v>
      </c>
      <c r="CJ323" s="32"/>
      <c r="CK323" s="32">
        <v>612.67401530455004</v>
      </c>
      <c r="CL323" s="32">
        <v>700.51969641938001</v>
      </c>
      <c r="CM323" s="32">
        <f t="shared" si="132"/>
        <v>2932.4990247836299</v>
      </c>
      <c r="CN323" s="32">
        <f t="shared" si="125"/>
        <v>3083.9831231080648</v>
      </c>
      <c r="CO323" s="32"/>
      <c r="CP323" s="32">
        <v>2932.4990247836299</v>
      </c>
      <c r="CQ323" s="32">
        <v>3083.9831231080648</v>
      </c>
      <c r="CR323" s="240">
        <v>37.700000000000003</v>
      </c>
    </row>
    <row r="324" spans="51:96" ht="16" x14ac:dyDescent="0.5">
      <c r="AY324" s="38">
        <f t="shared" si="134"/>
        <v>2016</v>
      </c>
      <c r="AZ324" s="36" t="s">
        <v>199</v>
      </c>
      <c r="BA324" s="36">
        <f t="shared" si="116"/>
        <v>8393.7217258169494</v>
      </c>
      <c r="BC324" s="32">
        <v>8393.7217258169494</v>
      </c>
      <c r="BD324" s="32">
        <f t="shared" si="126"/>
        <v>734.33858417277099</v>
      </c>
      <c r="BE324" s="32">
        <f t="shared" si="118"/>
        <v>648.14188459510001</v>
      </c>
      <c r="BF324" s="32"/>
      <c r="BG324">
        <v>734.33858417277099</v>
      </c>
      <c r="BH324" s="32">
        <v>648.14188459510001</v>
      </c>
      <c r="BI324" s="32">
        <f t="shared" si="133"/>
        <v>201.48228300229999</v>
      </c>
      <c r="BJ324" s="32">
        <f t="shared" si="119"/>
        <v>205.87727468968001</v>
      </c>
      <c r="BK324" s="32"/>
      <c r="BL324" s="32">
        <v>201.48228300229999</v>
      </c>
      <c r="BM324" s="32">
        <v>205.87727468968001</v>
      </c>
      <c r="BN324" s="32">
        <f t="shared" si="127"/>
        <v>927.78572759973997</v>
      </c>
      <c r="BO324" s="32">
        <f t="shared" si="120"/>
        <v>925.30097109191001</v>
      </c>
      <c r="BP324" s="32"/>
      <c r="BQ324" s="32">
        <v>927.78572759973997</v>
      </c>
      <c r="BR324" s="32">
        <v>925.30097109191001</v>
      </c>
      <c r="BS324" s="32">
        <f t="shared" si="128"/>
        <v>60.941924152790001</v>
      </c>
      <c r="BT324" s="32">
        <f t="shared" si="121"/>
        <v>84.005212085815998</v>
      </c>
      <c r="BU324" s="32"/>
      <c r="BV324" s="32">
        <v>60.941924152790001</v>
      </c>
      <c r="BW324" s="32">
        <v>84.005212085815998</v>
      </c>
      <c r="BX324" s="32">
        <f t="shared" si="129"/>
        <v>709.03157888109001</v>
      </c>
      <c r="BY324" s="32">
        <f t="shared" si="122"/>
        <v>735.84746773975996</v>
      </c>
      <c r="BZ324" s="32"/>
      <c r="CA324" s="32">
        <v>709.03157888109001</v>
      </c>
      <c r="CB324" s="32">
        <v>735.84746773975996</v>
      </c>
      <c r="CC324" s="32">
        <f t="shared" si="130"/>
        <v>1985.1981219822399</v>
      </c>
      <c r="CD324" s="32">
        <f t="shared" si="123"/>
        <v>2016.4384123567202</v>
      </c>
      <c r="CE324" s="32"/>
      <c r="CF324" s="32">
        <v>1985.1981219822399</v>
      </c>
      <c r="CG324" s="32">
        <v>2016.4384123567202</v>
      </c>
      <c r="CH324" s="32">
        <f t="shared" si="131"/>
        <v>615.17669840454005</v>
      </c>
      <c r="CI324" s="32">
        <f t="shared" si="124"/>
        <v>712.44026505201009</v>
      </c>
      <c r="CJ324" s="32"/>
      <c r="CK324" s="32">
        <v>615.17669840454005</v>
      </c>
      <c r="CL324" s="32">
        <v>712.44026505201009</v>
      </c>
      <c r="CM324" s="32">
        <f t="shared" si="132"/>
        <v>2907.2859476519002</v>
      </c>
      <c r="CN324" s="32">
        <f t="shared" si="125"/>
        <v>3065.6702382058529</v>
      </c>
      <c r="CO324" s="32"/>
      <c r="CP324" s="32">
        <v>2907.2859476519002</v>
      </c>
      <c r="CQ324" s="32">
        <v>3065.6702382058529</v>
      </c>
      <c r="CR324" s="240">
        <v>38.21</v>
      </c>
    </row>
    <row r="325" spans="51:96" ht="16" x14ac:dyDescent="0.5">
      <c r="AY325" s="38">
        <f t="shared" si="134"/>
        <v>2016</v>
      </c>
      <c r="AZ325" s="36" t="s">
        <v>200</v>
      </c>
      <c r="BA325" s="36">
        <f t="shared" si="116"/>
        <v>8467.0967433406968</v>
      </c>
      <c r="BC325" s="32">
        <v>8467.0967433406968</v>
      </c>
      <c r="BD325" s="32">
        <f t="shared" si="126"/>
        <v>765.57631314337993</v>
      </c>
      <c r="BE325" s="32">
        <f t="shared" si="118"/>
        <v>678.34314232281997</v>
      </c>
      <c r="BF325" s="32"/>
      <c r="BG325">
        <v>765.57631314337993</v>
      </c>
      <c r="BH325" s="32">
        <v>678.34314232281997</v>
      </c>
      <c r="BI325" s="32">
        <f t="shared" si="133"/>
        <v>200.35412115003999</v>
      </c>
      <c r="BJ325" s="32">
        <f t="shared" si="119"/>
        <v>203.70692123296999</v>
      </c>
      <c r="BK325" s="32"/>
      <c r="BL325" s="32">
        <v>200.35412115003999</v>
      </c>
      <c r="BM325" s="32">
        <v>203.70692123296999</v>
      </c>
      <c r="BN325" s="32">
        <f t="shared" si="127"/>
        <v>921.08734895991995</v>
      </c>
      <c r="BO325" s="32">
        <f t="shared" si="120"/>
        <v>906.40944412267004</v>
      </c>
      <c r="BP325" s="32"/>
      <c r="BQ325" s="32">
        <v>921.08734895991995</v>
      </c>
      <c r="BR325" s="32">
        <v>906.40944412267004</v>
      </c>
      <c r="BS325" s="32">
        <f t="shared" si="128"/>
        <v>65.93960827651</v>
      </c>
      <c r="BT325" s="32">
        <f t="shared" si="121"/>
        <v>93.280032232481005</v>
      </c>
      <c r="BU325" s="32"/>
      <c r="BV325" s="32">
        <v>65.93960827651</v>
      </c>
      <c r="BW325" s="32">
        <v>93.280032232481005</v>
      </c>
      <c r="BX325" s="32">
        <f t="shared" si="129"/>
        <v>683.20569768480004</v>
      </c>
      <c r="BY325" s="32">
        <f t="shared" si="122"/>
        <v>704.74338504194998</v>
      </c>
      <c r="BZ325" s="32"/>
      <c r="CA325" s="32">
        <v>683.20569768480004</v>
      </c>
      <c r="CB325" s="32">
        <v>704.74338504194998</v>
      </c>
      <c r="CC325" s="32">
        <f t="shared" si="130"/>
        <v>2002.1531960805901</v>
      </c>
      <c r="CD325" s="32">
        <f t="shared" si="123"/>
        <v>2045.01977392856</v>
      </c>
      <c r="CE325" s="32"/>
      <c r="CF325" s="32">
        <v>2002.1531960805901</v>
      </c>
      <c r="CG325" s="32">
        <v>2045.01977392856</v>
      </c>
      <c r="CH325" s="32">
        <f t="shared" si="131"/>
        <v>621.00580220981999</v>
      </c>
      <c r="CI325" s="32">
        <f t="shared" si="124"/>
        <v>710.99611550824011</v>
      </c>
      <c r="CJ325" s="32"/>
      <c r="CK325" s="32">
        <v>621.00580220981999</v>
      </c>
      <c r="CL325" s="32">
        <v>710.99611550824011</v>
      </c>
      <c r="CM325" s="32">
        <f t="shared" si="132"/>
        <v>2940.6931024002297</v>
      </c>
      <c r="CN325" s="32">
        <f t="shared" si="125"/>
        <v>3124.597928950941</v>
      </c>
      <c r="CO325" s="32"/>
      <c r="CP325" s="32">
        <v>2940.6931024002297</v>
      </c>
      <c r="CQ325" s="32">
        <v>3124.597928950941</v>
      </c>
      <c r="CR325" s="240">
        <v>38</v>
      </c>
    </row>
    <row r="326" spans="51:96" ht="16" x14ac:dyDescent="0.5">
      <c r="AY326" s="38">
        <f t="shared" si="134"/>
        <v>2016</v>
      </c>
      <c r="AZ326" s="36" t="s">
        <v>201</v>
      </c>
      <c r="BA326" s="36">
        <f t="shared" si="116"/>
        <v>8500.7102151495037</v>
      </c>
      <c r="BC326" s="32">
        <v>8500.7102151495037</v>
      </c>
      <c r="BD326" s="32">
        <f t="shared" si="126"/>
        <v>808.42105317070104</v>
      </c>
      <c r="BE326" s="32">
        <f t="shared" si="118"/>
        <v>722.42820210867001</v>
      </c>
      <c r="BF326" s="32"/>
      <c r="BG326">
        <v>808.42105317070104</v>
      </c>
      <c r="BH326" s="32">
        <v>722.42820210867001</v>
      </c>
      <c r="BI326" s="32">
        <f t="shared" si="133"/>
        <v>200.1526138376</v>
      </c>
      <c r="BJ326" s="32">
        <f t="shared" si="119"/>
        <v>203.68665584687</v>
      </c>
      <c r="BK326" s="32"/>
      <c r="BL326" s="32">
        <v>200.1526138376</v>
      </c>
      <c r="BM326" s="32">
        <v>203.68665584687</v>
      </c>
      <c r="BN326" s="32">
        <f t="shared" si="127"/>
        <v>915.73549716774096</v>
      </c>
      <c r="BO326" s="32">
        <f t="shared" si="120"/>
        <v>901.37234983658004</v>
      </c>
      <c r="BP326" s="32"/>
      <c r="BQ326" s="32">
        <v>915.73549716774096</v>
      </c>
      <c r="BR326" s="32">
        <v>901.37234983658004</v>
      </c>
      <c r="BS326" s="32">
        <f t="shared" si="128"/>
        <v>67.568419658899998</v>
      </c>
      <c r="BT326" s="32">
        <f t="shared" si="121"/>
        <v>95.293065129041992</v>
      </c>
      <c r="BU326" s="32"/>
      <c r="BV326" s="32">
        <v>67.568419658899998</v>
      </c>
      <c r="BW326" s="32">
        <v>95.293065129041992</v>
      </c>
      <c r="BX326" s="32">
        <f t="shared" si="129"/>
        <v>690.44370258471997</v>
      </c>
      <c r="BY326" s="32">
        <f t="shared" si="122"/>
        <v>713.69058754753996</v>
      </c>
      <c r="BZ326" s="32"/>
      <c r="CA326" s="32">
        <v>690.44370258471997</v>
      </c>
      <c r="CB326" s="32">
        <v>713.69058754753996</v>
      </c>
      <c r="CC326" s="32">
        <f t="shared" si="130"/>
        <v>1997.6514354393801</v>
      </c>
      <c r="CD326" s="32">
        <f t="shared" si="123"/>
        <v>2050.09301673451</v>
      </c>
      <c r="CE326" s="32"/>
      <c r="CF326" s="32">
        <v>1997.6514354393801</v>
      </c>
      <c r="CG326" s="32">
        <v>2050.09301673451</v>
      </c>
      <c r="CH326" s="32">
        <f t="shared" si="131"/>
        <v>625.09974188877004</v>
      </c>
      <c r="CI326" s="32">
        <f t="shared" si="124"/>
        <v>707.14245369646005</v>
      </c>
      <c r="CJ326" s="32"/>
      <c r="CK326" s="32">
        <v>625.09974188877004</v>
      </c>
      <c r="CL326" s="32">
        <v>707.14245369646005</v>
      </c>
      <c r="CM326" s="32">
        <f t="shared" si="132"/>
        <v>2911.7933167197598</v>
      </c>
      <c r="CN326" s="32">
        <f t="shared" si="125"/>
        <v>3107.0038842497056</v>
      </c>
      <c r="CO326" s="32"/>
      <c r="CP326" s="32">
        <v>2911.7933167197598</v>
      </c>
      <c r="CQ326" s="32">
        <v>3107.0038842497056</v>
      </c>
      <c r="CR326" s="240">
        <v>38.229999999999997</v>
      </c>
    </row>
    <row r="327" spans="51:96" ht="16" x14ac:dyDescent="0.5">
      <c r="AY327" s="38">
        <f t="shared" si="134"/>
        <v>2016</v>
      </c>
      <c r="AZ327" s="36" t="s">
        <v>202</v>
      </c>
      <c r="BA327" s="36">
        <f t="shared" si="116"/>
        <v>8534.5520228259484</v>
      </c>
      <c r="BC327" s="32">
        <v>8534.5520228259484</v>
      </c>
      <c r="BD327" s="32">
        <f t="shared" ref="BD327:BD358" si="135">+BD326*BH327/BH326</f>
        <v>842.94329590649215</v>
      </c>
      <c r="BE327" s="32">
        <f t="shared" si="118"/>
        <v>753.27826675575</v>
      </c>
      <c r="BF327" s="32"/>
      <c r="BH327" s="32">
        <v>753.27826675575</v>
      </c>
      <c r="BI327" s="32">
        <f>+BI326*BM327/BM326</f>
        <v>198.52016537389642</v>
      </c>
      <c r="BJ327" s="32">
        <f t="shared" si="119"/>
        <v>202.02538367041001</v>
      </c>
      <c r="BK327" s="32"/>
      <c r="BL327" s="32"/>
      <c r="BM327" s="32">
        <v>202.02538367041001</v>
      </c>
      <c r="BN327" s="32">
        <f>+BN326*BR327/BR326</f>
        <v>888.11349665332227</v>
      </c>
      <c r="BO327" s="32">
        <f t="shared" si="120"/>
        <v>874.18359545512999</v>
      </c>
      <c r="BP327" s="32"/>
      <c r="BQ327" s="32"/>
      <c r="BR327" s="32">
        <v>874.18359545512999</v>
      </c>
      <c r="BS327" s="32">
        <f>+BS326*BW327/BW326</f>
        <v>69.039001986412941</v>
      </c>
      <c r="BT327" s="32">
        <f t="shared" si="121"/>
        <v>97.367056177237998</v>
      </c>
      <c r="BU327" s="32"/>
      <c r="BV327" s="32"/>
      <c r="BW327" s="32">
        <v>97.367056177237998</v>
      </c>
      <c r="BX327" s="32">
        <f>+BX326*CB327/CB326</f>
        <v>706.22504870195792</v>
      </c>
      <c r="BY327" s="32">
        <f t="shared" si="122"/>
        <v>730.00328348572998</v>
      </c>
      <c r="BZ327" s="32"/>
      <c r="CA327" s="32"/>
      <c r="CB327" s="32">
        <v>730.00328348572998</v>
      </c>
      <c r="CC327" s="32">
        <f>+CC326*CG327/CG326</f>
        <v>2028.9660421489511</v>
      </c>
      <c r="CD327" s="32">
        <f t="shared" si="123"/>
        <v>2082.2296825202302</v>
      </c>
      <c r="CE327" s="32"/>
      <c r="CF327" s="32"/>
      <c r="CG327" s="32">
        <v>2082.2296825202302</v>
      </c>
      <c r="CH327" s="32">
        <f>+CH326*CL327/CL326</f>
        <v>639.18811404148437</v>
      </c>
      <c r="CI327" s="32">
        <f t="shared" si="124"/>
        <v>723.07988797303994</v>
      </c>
      <c r="CJ327" s="32"/>
      <c r="CK327" s="32"/>
      <c r="CL327" s="32">
        <v>723.07988797303994</v>
      </c>
      <c r="CM327" s="32">
        <f>+CM326*CQ327/CQ326</f>
        <v>2879.3493844200561</v>
      </c>
      <c r="CN327" s="32">
        <f t="shared" si="125"/>
        <v>3072.384866788304</v>
      </c>
      <c r="CO327" s="32"/>
      <c r="CP327" s="32"/>
      <c r="CQ327" s="32">
        <v>3072.384866788304</v>
      </c>
      <c r="CR327" s="240">
        <v>37.75</v>
      </c>
    </row>
    <row r="328" spans="51:96" ht="16" x14ac:dyDescent="0.5">
      <c r="AY328" s="38">
        <f t="shared" si="134"/>
        <v>2017</v>
      </c>
      <c r="AZ328" s="36" t="s">
        <v>203</v>
      </c>
      <c r="BA328" s="36">
        <f t="shared" si="116"/>
        <v>8485.6996122451546</v>
      </c>
      <c r="BC328" s="32">
        <v>8485.6996122451546</v>
      </c>
      <c r="BD328" s="32">
        <f t="shared" si="135"/>
        <v>855.10064706774756</v>
      </c>
      <c r="BE328" s="32">
        <f t="shared" si="118"/>
        <v>764.14242387706997</v>
      </c>
      <c r="BF328" s="32"/>
      <c r="BH328" s="32">
        <v>764.14242387706997</v>
      </c>
      <c r="BI328" s="32">
        <f t="shared" ref="BI328:BI391" si="136">+BI327*BM328/BM327</f>
        <v>196.15205471670873</v>
      </c>
      <c r="BJ328" s="32">
        <f t="shared" si="119"/>
        <v>199.61545990678999</v>
      </c>
      <c r="BK328" s="32"/>
      <c r="BL328" s="32"/>
      <c r="BM328" s="32">
        <v>199.61545990678999</v>
      </c>
      <c r="BN328" s="32">
        <f t="shared" ref="BN328:BN391" si="137">+BN327*BR328/BR327</f>
        <v>900.89109909562637</v>
      </c>
      <c r="BO328" s="32">
        <f t="shared" si="120"/>
        <v>886.76078349066995</v>
      </c>
      <c r="BP328" s="32"/>
      <c r="BQ328" s="32"/>
      <c r="BR328" s="32">
        <v>886.76078349066995</v>
      </c>
      <c r="BS328" s="32">
        <f t="shared" ref="BS328:BS391" si="138">+BS327*BW328/BW327</f>
        <v>67.154392060558195</v>
      </c>
      <c r="BT328" s="32">
        <f t="shared" si="121"/>
        <v>94.709153901087006</v>
      </c>
      <c r="BU328" s="32"/>
      <c r="BV328" s="32"/>
      <c r="BW328" s="32">
        <v>94.709153901087006</v>
      </c>
      <c r="BX328" s="32">
        <f t="shared" ref="BX328:BX391" si="139">+BX327*CB328/CB327</f>
        <v>712.82312564270671</v>
      </c>
      <c r="BY328" s="32">
        <f t="shared" si="122"/>
        <v>736.82351428933998</v>
      </c>
      <c r="BZ328" s="32"/>
      <c r="CA328" s="32"/>
      <c r="CB328" s="32">
        <v>736.82351428933998</v>
      </c>
      <c r="CC328" s="32">
        <f t="shared" ref="CC328:CC391" si="140">+CC327*CG328/CG327</f>
        <v>2017.3267846162407</v>
      </c>
      <c r="CD328" s="32">
        <f t="shared" si="123"/>
        <v>2070.2848756512899</v>
      </c>
      <c r="CE328" s="32"/>
      <c r="CF328" s="32"/>
      <c r="CG328" s="32">
        <v>2070.2848756512899</v>
      </c>
      <c r="CH328" s="32">
        <f t="shared" ref="CH328:CH391" si="141">+CH327*CL328/CL327</f>
        <v>638.80338703896814</v>
      </c>
      <c r="CI328" s="32">
        <f t="shared" si="124"/>
        <v>722.64466655422996</v>
      </c>
      <c r="CJ328" s="32"/>
      <c r="CK328" s="32"/>
      <c r="CL328" s="32">
        <v>722.64466655422996</v>
      </c>
      <c r="CM328" s="32">
        <f t="shared" ref="CM328:CM391" si="142">+CM327*CQ328/CQ327</f>
        <v>2821.5576859422954</v>
      </c>
      <c r="CN328" s="32">
        <f t="shared" si="125"/>
        <v>3010.7187345746102</v>
      </c>
      <c r="CO328" s="32"/>
      <c r="CP328" s="32"/>
      <c r="CQ328" s="32">
        <v>3010.7187345746102</v>
      </c>
      <c r="CR328" s="240">
        <v>36.81</v>
      </c>
    </row>
    <row r="329" spans="51:96" ht="16" x14ac:dyDescent="0.5">
      <c r="AY329" s="38">
        <f t="shared" si="134"/>
        <v>2017</v>
      </c>
      <c r="AZ329" s="36" t="s">
        <v>192</v>
      </c>
      <c r="BA329" s="36">
        <f t="shared" si="116"/>
        <v>8484.447492095569</v>
      </c>
      <c r="BC329" s="32">
        <v>8484.447492095569</v>
      </c>
      <c r="BD329" s="32">
        <f t="shared" si="135"/>
        <v>842.46839126232408</v>
      </c>
      <c r="BE329" s="32">
        <f t="shared" si="118"/>
        <v>752.85387836690995</v>
      </c>
      <c r="BF329" s="32"/>
      <c r="BH329" s="32">
        <v>752.85387836690995</v>
      </c>
      <c r="BI329" s="32">
        <f t="shared" si="136"/>
        <v>198.93870315170022</v>
      </c>
      <c r="BJ329" s="32">
        <f t="shared" si="119"/>
        <v>202.45131145957001</v>
      </c>
      <c r="BK329" s="32"/>
      <c r="BL329" s="32"/>
      <c r="BM329" s="32">
        <v>202.45131145957001</v>
      </c>
      <c r="BN329" s="32">
        <f t="shared" si="137"/>
        <v>906.27298218684666</v>
      </c>
      <c r="BO329" s="32">
        <f t="shared" si="120"/>
        <v>892.05825270910998</v>
      </c>
      <c r="BP329" s="32"/>
      <c r="BQ329" s="32"/>
      <c r="BR329" s="32">
        <v>892.05825270910998</v>
      </c>
      <c r="BS329" s="32">
        <f t="shared" si="138"/>
        <v>66.200430667531677</v>
      </c>
      <c r="BT329" s="32">
        <f t="shared" si="121"/>
        <v>93.363763471428001</v>
      </c>
      <c r="BU329" s="32"/>
      <c r="BV329" s="32"/>
      <c r="BW329" s="32">
        <v>93.363763471428001</v>
      </c>
      <c r="BX329" s="32">
        <f t="shared" si="139"/>
        <v>726.24612145731658</v>
      </c>
      <c r="BY329" s="32">
        <f t="shared" si="122"/>
        <v>750.69845548109004</v>
      </c>
      <c r="BZ329" s="32"/>
      <c r="CA329" s="32"/>
      <c r="CB329" s="32">
        <v>750.69845548109004</v>
      </c>
      <c r="CC329" s="32">
        <f t="shared" si="140"/>
        <v>2010.2281653465211</v>
      </c>
      <c r="CD329" s="32">
        <f t="shared" si="123"/>
        <v>2062.9999061440303</v>
      </c>
      <c r="CE329" s="32"/>
      <c r="CF329" s="32"/>
      <c r="CG329" s="32">
        <v>2062.9999061440303</v>
      </c>
      <c r="CH329" s="32">
        <f t="shared" si="141"/>
        <v>646.45581590964832</v>
      </c>
      <c r="CI329" s="32">
        <f t="shared" si="124"/>
        <v>731.30145676821996</v>
      </c>
      <c r="CJ329" s="32"/>
      <c r="CK329" s="32"/>
      <c r="CL329" s="32">
        <v>731.30145676821996</v>
      </c>
      <c r="CM329" s="32">
        <f t="shared" si="142"/>
        <v>2810.3132605687169</v>
      </c>
      <c r="CN329" s="32">
        <f t="shared" si="125"/>
        <v>2998.7204676951387</v>
      </c>
      <c r="CO329" s="32"/>
      <c r="CP329" s="32"/>
      <c r="CQ329" s="32">
        <v>2998.7204676951387</v>
      </c>
      <c r="CR329" s="240">
        <v>37.1</v>
      </c>
    </row>
    <row r="330" spans="51:96" ht="16" x14ac:dyDescent="0.5">
      <c r="AY330" s="38">
        <f t="shared" si="134"/>
        <v>2017</v>
      </c>
      <c r="AZ330" s="36" t="s">
        <v>193</v>
      </c>
      <c r="BA330" s="36">
        <f t="shared" si="116"/>
        <v>8499.903979777695</v>
      </c>
      <c r="BC330" s="32">
        <v>8499.903979777695</v>
      </c>
      <c r="BD330" s="32">
        <f t="shared" si="135"/>
        <v>821.80392883669072</v>
      </c>
      <c r="BE330" s="32">
        <f t="shared" si="118"/>
        <v>734.38752302010005</v>
      </c>
      <c r="BF330" s="32"/>
      <c r="BH330" s="32">
        <v>734.38752302010005</v>
      </c>
      <c r="BI330" s="32">
        <f t="shared" si="136"/>
        <v>205.95524329310578</v>
      </c>
      <c r="BJ330" s="32">
        <f t="shared" si="119"/>
        <v>209.59174080304001</v>
      </c>
      <c r="BK330" s="32"/>
      <c r="BL330" s="32"/>
      <c r="BM330" s="32">
        <v>209.59174080304001</v>
      </c>
      <c r="BN330" s="32">
        <f t="shared" si="137"/>
        <v>934.91701468202155</v>
      </c>
      <c r="BO330" s="32">
        <f t="shared" si="120"/>
        <v>920.25300868267004</v>
      </c>
      <c r="BP330" s="32"/>
      <c r="BQ330" s="32"/>
      <c r="BR330" s="32">
        <v>920.25300868267004</v>
      </c>
      <c r="BS330" s="32">
        <f t="shared" si="138"/>
        <v>64.952049419653562</v>
      </c>
      <c r="BT330" s="32">
        <f t="shared" si="121"/>
        <v>91.603146956191011</v>
      </c>
      <c r="BU330" s="32"/>
      <c r="BV330" s="32"/>
      <c r="BW330" s="32">
        <v>91.603146956191011</v>
      </c>
      <c r="BX330" s="32">
        <f t="shared" si="139"/>
        <v>720.44246741003531</v>
      </c>
      <c r="BY330" s="32">
        <f t="shared" si="122"/>
        <v>744.69939538187998</v>
      </c>
      <c r="BZ330" s="32"/>
      <c r="CA330" s="32"/>
      <c r="CB330" s="32">
        <v>744.69939538187998</v>
      </c>
      <c r="CC330" s="32">
        <f t="shared" si="140"/>
        <v>1990.8498851034035</v>
      </c>
      <c r="CD330" s="32">
        <f t="shared" si="123"/>
        <v>2043.1129147010001</v>
      </c>
      <c r="CE330" s="32"/>
      <c r="CF330" s="32"/>
      <c r="CG330" s="32">
        <v>2043.1129147010001</v>
      </c>
      <c r="CH330" s="32">
        <f t="shared" si="141"/>
        <v>631.25760763486107</v>
      </c>
      <c r="CI330" s="32">
        <f t="shared" si="124"/>
        <v>714.10852327132</v>
      </c>
      <c r="CJ330" s="32"/>
      <c r="CK330" s="32"/>
      <c r="CL330" s="32">
        <v>714.10852327132</v>
      </c>
      <c r="CM330" s="32">
        <f t="shared" si="142"/>
        <v>2851.0120198898289</v>
      </c>
      <c r="CN330" s="32">
        <f t="shared" si="125"/>
        <v>3042.1477269613601</v>
      </c>
      <c r="CO330" s="32"/>
      <c r="CP330" s="32"/>
      <c r="CQ330" s="32">
        <v>3042.1477269613601</v>
      </c>
      <c r="CR330" s="240">
        <v>37.15</v>
      </c>
    </row>
    <row r="331" spans="51:96" ht="16" x14ac:dyDescent="0.5">
      <c r="AY331" s="38">
        <f t="shared" si="134"/>
        <v>2017</v>
      </c>
      <c r="AZ331" s="36" t="s">
        <v>194</v>
      </c>
      <c r="BA331" s="36">
        <f t="shared" si="116"/>
        <v>8535.2098449545538</v>
      </c>
      <c r="BC331" s="32">
        <v>8535.2098449545538</v>
      </c>
      <c r="BD331" s="32">
        <f t="shared" si="135"/>
        <v>784.86065379028696</v>
      </c>
      <c r="BE331" s="32">
        <f t="shared" si="118"/>
        <v>701.37395457442005</v>
      </c>
      <c r="BF331" s="32"/>
      <c r="BH331" s="32">
        <v>701.37395457442005</v>
      </c>
      <c r="BI331" s="32">
        <f t="shared" si="136"/>
        <v>211.17554446330826</v>
      </c>
      <c r="BJ331" s="32">
        <f t="shared" si="119"/>
        <v>214.90421545667999</v>
      </c>
      <c r="BK331" s="32"/>
      <c r="BL331" s="32"/>
      <c r="BM331" s="32">
        <v>214.90421545667999</v>
      </c>
      <c r="BN331" s="32">
        <f t="shared" si="137"/>
        <v>948.18728273521174</v>
      </c>
      <c r="BO331" s="32">
        <f t="shared" si="120"/>
        <v>933.31513495719003</v>
      </c>
      <c r="BP331" s="32"/>
      <c r="BQ331" s="32"/>
      <c r="BR331" s="32">
        <v>933.31513495719003</v>
      </c>
      <c r="BS331" s="32">
        <f t="shared" si="138"/>
        <v>65.751120200250938</v>
      </c>
      <c r="BT331" s="32">
        <f t="shared" si="121"/>
        <v>92.730092122624995</v>
      </c>
      <c r="BU331" s="32"/>
      <c r="BV331" s="32"/>
      <c r="BW331" s="32">
        <v>92.730092122624995</v>
      </c>
      <c r="BX331" s="32">
        <f t="shared" si="139"/>
        <v>711.17417828796113</v>
      </c>
      <c r="BY331" s="32">
        <f t="shared" si="122"/>
        <v>735.11904772380001</v>
      </c>
      <c r="BZ331" s="32"/>
      <c r="CA331" s="32"/>
      <c r="CB331" s="32">
        <v>735.11904772380001</v>
      </c>
      <c r="CC331" s="32">
        <f t="shared" si="140"/>
        <v>1990.0482481639765</v>
      </c>
      <c r="CD331" s="32">
        <f t="shared" si="123"/>
        <v>2042.2902334953001</v>
      </c>
      <c r="CE331" s="32"/>
      <c r="CF331" s="32"/>
      <c r="CG331" s="32">
        <v>2042.2902334953001</v>
      </c>
      <c r="CH331" s="32">
        <f t="shared" si="141"/>
        <v>644.37164936072827</v>
      </c>
      <c r="CI331" s="32">
        <f t="shared" si="124"/>
        <v>728.94374879211</v>
      </c>
      <c r="CJ331" s="32"/>
      <c r="CK331" s="32"/>
      <c r="CL331" s="32">
        <v>728.94374879211</v>
      </c>
      <c r="CM331" s="32">
        <f t="shared" si="142"/>
        <v>2892.60899332499</v>
      </c>
      <c r="CN331" s="32">
        <f t="shared" si="125"/>
        <v>3086.5334178323296</v>
      </c>
      <c r="CO331" s="32"/>
      <c r="CP331" s="32"/>
      <c r="CQ331" s="32">
        <v>3086.5334178323296</v>
      </c>
      <c r="CR331" s="240">
        <v>38.28</v>
      </c>
    </row>
    <row r="332" spans="51:96" ht="16" x14ac:dyDescent="0.5">
      <c r="AY332" s="38">
        <f t="shared" si="134"/>
        <v>2017</v>
      </c>
      <c r="AZ332" s="36" t="s">
        <v>195</v>
      </c>
      <c r="BA332" s="36">
        <f t="shared" si="116"/>
        <v>8524.1368343171725</v>
      </c>
      <c r="BC332" s="32">
        <v>8524.1368343171725</v>
      </c>
      <c r="BD332" s="32">
        <f t="shared" si="135"/>
        <v>733.65330111915796</v>
      </c>
      <c r="BE332" s="32">
        <f t="shared" si="118"/>
        <v>655.61359791391999</v>
      </c>
      <c r="BF332" s="32"/>
      <c r="BH332" s="32">
        <v>655.61359791391999</v>
      </c>
      <c r="BI332" s="32">
        <f t="shared" si="136"/>
        <v>211.37469500095449</v>
      </c>
      <c r="BJ332" s="32">
        <f t="shared" si="119"/>
        <v>215.10688234294</v>
      </c>
      <c r="BK332" s="32"/>
      <c r="BL332" s="32"/>
      <c r="BM332" s="32">
        <v>215.10688234294</v>
      </c>
      <c r="BN332" s="32">
        <f t="shared" si="137"/>
        <v>966.11852514599786</v>
      </c>
      <c r="BO332" s="32">
        <f t="shared" si="120"/>
        <v>950.96512904095005</v>
      </c>
      <c r="BP332" s="32"/>
      <c r="BQ332" s="32"/>
      <c r="BR332" s="32">
        <v>950.96512904095005</v>
      </c>
      <c r="BS332" s="32">
        <f t="shared" si="138"/>
        <v>67.559203110835469</v>
      </c>
      <c r="BT332" s="32">
        <f t="shared" si="121"/>
        <v>95.280066850861004</v>
      </c>
      <c r="BU332" s="32"/>
      <c r="BV332" s="32"/>
      <c r="BW332" s="32">
        <v>95.280066850861004</v>
      </c>
      <c r="BX332" s="32">
        <f t="shared" si="139"/>
        <v>698.7784283392773</v>
      </c>
      <c r="BY332" s="32">
        <f t="shared" si="122"/>
        <v>722.30593923884999</v>
      </c>
      <c r="BZ332" s="32"/>
      <c r="CA332" s="32"/>
      <c r="CB332" s="32">
        <v>722.30593923884999</v>
      </c>
      <c r="CC332" s="32">
        <f t="shared" si="140"/>
        <v>1969.8314340188588</v>
      </c>
      <c r="CD332" s="32">
        <f t="shared" si="123"/>
        <v>2021.5426952790499</v>
      </c>
      <c r="CE332" s="32"/>
      <c r="CF332" s="32"/>
      <c r="CG332" s="32">
        <v>2021.5426952790499</v>
      </c>
      <c r="CH332" s="32">
        <f t="shared" si="141"/>
        <v>633.18177224063572</v>
      </c>
      <c r="CI332" s="32">
        <f t="shared" si="124"/>
        <v>716.28522946628993</v>
      </c>
      <c r="CJ332" s="32"/>
      <c r="CK332" s="32"/>
      <c r="CL332" s="32">
        <v>716.28522946628993</v>
      </c>
      <c r="CM332" s="32">
        <f t="shared" si="142"/>
        <v>2949.3114595465045</v>
      </c>
      <c r="CN332" s="32">
        <f t="shared" si="125"/>
        <v>3147.0372941841201</v>
      </c>
      <c r="CO332" s="32"/>
      <c r="CP332" s="32"/>
      <c r="CQ332" s="32">
        <v>3147.0372941841201</v>
      </c>
      <c r="CR332" s="240">
        <v>37.979999999999997</v>
      </c>
    </row>
    <row r="333" spans="51:96" ht="16" x14ac:dyDescent="0.5">
      <c r="AY333" s="38">
        <f t="shared" si="134"/>
        <v>2017</v>
      </c>
      <c r="AZ333" s="36" t="s">
        <v>196</v>
      </c>
      <c r="BA333" s="36">
        <f t="shared" si="116"/>
        <v>8537.397604901249</v>
      </c>
      <c r="BC333" s="32">
        <v>8537.397604901249</v>
      </c>
      <c r="BD333" s="32">
        <f t="shared" si="135"/>
        <v>719.03730061349063</v>
      </c>
      <c r="BE333" s="32">
        <f t="shared" si="118"/>
        <v>642.55232133543996</v>
      </c>
      <c r="BF333" s="32"/>
      <c r="BH333" s="32">
        <v>642.55232133543996</v>
      </c>
      <c r="BI333" s="32">
        <f t="shared" si="136"/>
        <v>208.37428871125849</v>
      </c>
      <c r="BJ333" s="32">
        <f t="shared" si="119"/>
        <v>212.05349866929001</v>
      </c>
      <c r="BK333" s="32"/>
      <c r="BL333" s="32"/>
      <c r="BM333" s="32">
        <v>212.05349866929001</v>
      </c>
      <c r="BN333" s="32">
        <f t="shared" si="137"/>
        <v>937.97804776812757</v>
      </c>
      <c r="BO333" s="32">
        <f t="shared" si="120"/>
        <v>923.26603001283002</v>
      </c>
      <c r="BP333" s="32"/>
      <c r="BQ333" s="32"/>
      <c r="BR333" s="32">
        <v>923.26603001283002</v>
      </c>
      <c r="BS333" s="32">
        <f t="shared" si="138"/>
        <v>66.887832174582229</v>
      </c>
      <c r="BT333" s="32">
        <f t="shared" si="121"/>
        <v>94.333219275068998</v>
      </c>
      <c r="BU333" s="32"/>
      <c r="BV333" s="32"/>
      <c r="BW333" s="32">
        <v>94.333219275068998</v>
      </c>
      <c r="BX333" s="32">
        <f t="shared" si="139"/>
        <v>692.64108255016208</v>
      </c>
      <c r="BY333" s="32">
        <f t="shared" si="122"/>
        <v>715.96195216819001</v>
      </c>
      <c r="BZ333" s="32"/>
      <c r="CA333" s="32"/>
      <c r="CB333" s="32">
        <v>715.96195216819001</v>
      </c>
      <c r="CC333" s="32">
        <f t="shared" si="140"/>
        <v>1980.1582912343861</v>
      </c>
      <c r="CD333" s="32">
        <f t="shared" si="123"/>
        <v>2032.14064919973</v>
      </c>
      <c r="CE333" s="32"/>
      <c r="CF333" s="32"/>
      <c r="CG333" s="32">
        <v>2032.14064919973</v>
      </c>
      <c r="CH333" s="32">
        <f t="shared" si="141"/>
        <v>643.94098428352743</v>
      </c>
      <c r="CI333" s="32">
        <f t="shared" si="124"/>
        <v>728.45656004605007</v>
      </c>
      <c r="CJ333" s="32"/>
      <c r="CK333" s="32"/>
      <c r="CL333" s="32">
        <v>728.45656004605007</v>
      </c>
      <c r="CM333" s="32">
        <f t="shared" si="142"/>
        <v>2988.2940911389896</v>
      </c>
      <c r="CN333" s="32">
        <f t="shared" si="125"/>
        <v>3188.6333741945559</v>
      </c>
      <c r="CO333" s="32"/>
      <c r="CP333" s="32"/>
      <c r="CQ333" s="32">
        <v>3188.6333741945559</v>
      </c>
      <c r="CR333" s="240">
        <v>38.04</v>
      </c>
    </row>
    <row r="334" spans="51:96" ht="16" x14ac:dyDescent="0.5">
      <c r="AY334" s="38">
        <f t="shared" si="134"/>
        <v>2017</v>
      </c>
      <c r="AZ334" s="36" t="s">
        <v>197</v>
      </c>
      <c r="BA334" s="36">
        <f t="shared" si="116"/>
        <v>8573.4957466110718</v>
      </c>
      <c r="BC334" s="32">
        <v>8573.4957466110718</v>
      </c>
      <c r="BD334" s="32">
        <f t="shared" si="135"/>
        <v>727.13933337141407</v>
      </c>
      <c r="BE334" s="32">
        <f t="shared" si="118"/>
        <v>649.79252980821002</v>
      </c>
      <c r="BF334" s="32"/>
      <c r="BH334" s="32">
        <v>649.79252980821002</v>
      </c>
      <c r="BI334" s="32">
        <f t="shared" si="136"/>
        <v>200.43027830674777</v>
      </c>
      <c r="BJ334" s="32">
        <f t="shared" si="119"/>
        <v>203.96922296445001</v>
      </c>
      <c r="BK334" s="32"/>
      <c r="BL334" s="32"/>
      <c r="BM334" s="32">
        <v>203.96922296445001</v>
      </c>
      <c r="BN334" s="32">
        <f t="shared" si="137"/>
        <v>923.82424333820563</v>
      </c>
      <c r="BO334" s="32">
        <f t="shared" si="120"/>
        <v>909.33422547146995</v>
      </c>
      <c r="BP334" s="32"/>
      <c r="BQ334" s="32"/>
      <c r="BR334" s="32">
        <v>909.33422547146995</v>
      </c>
      <c r="BS334" s="32">
        <f t="shared" si="138"/>
        <v>70.771093683405496</v>
      </c>
      <c r="BT334" s="32">
        <f t="shared" si="121"/>
        <v>99.809859009156</v>
      </c>
      <c r="BU334" s="32"/>
      <c r="BV334" s="32"/>
      <c r="BW334" s="32">
        <v>99.809859009156</v>
      </c>
      <c r="BX334" s="32">
        <f t="shared" si="139"/>
        <v>686.48924333261073</v>
      </c>
      <c r="BY334" s="32">
        <f t="shared" si="122"/>
        <v>709.60298368279996</v>
      </c>
      <c r="BZ334" s="32"/>
      <c r="CA334" s="32"/>
      <c r="CB334" s="32">
        <v>709.60298368279996</v>
      </c>
      <c r="CC334" s="32">
        <f t="shared" si="140"/>
        <v>1975.743808980641</v>
      </c>
      <c r="CD334" s="32">
        <f t="shared" si="123"/>
        <v>2027.61027964659</v>
      </c>
      <c r="CE334" s="32"/>
      <c r="CF334" s="32"/>
      <c r="CG334" s="32">
        <v>2027.61027964659</v>
      </c>
      <c r="CH334" s="32">
        <f t="shared" si="141"/>
        <v>637.10773241152583</v>
      </c>
      <c r="CI334" s="32">
        <f t="shared" si="124"/>
        <v>720.72646167663993</v>
      </c>
      <c r="CJ334" s="32"/>
      <c r="CK334" s="32"/>
      <c r="CL334" s="32">
        <v>720.72646167663993</v>
      </c>
      <c r="CM334" s="32">
        <f t="shared" si="142"/>
        <v>3048.2887763461845</v>
      </c>
      <c r="CN334" s="32">
        <f t="shared" si="125"/>
        <v>3252.6501843516321</v>
      </c>
      <c r="CO334" s="32"/>
      <c r="CP334" s="32"/>
      <c r="CQ334" s="32">
        <v>3252.6501843516321</v>
      </c>
      <c r="CR334" s="240">
        <v>38.32</v>
      </c>
    </row>
    <row r="335" spans="51:96" ht="16" x14ac:dyDescent="0.5">
      <c r="AY335" s="38">
        <f t="shared" si="134"/>
        <v>2017</v>
      </c>
      <c r="AZ335" s="36" t="s">
        <v>198</v>
      </c>
      <c r="BA335" s="36">
        <f t="shared" si="116"/>
        <v>8613.0925112447603</v>
      </c>
      <c r="BC335" s="32">
        <v>8613.0925112447603</v>
      </c>
      <c r="BD335" s="32">
        <f t="shared" si="135"/>
        <v>729.24024716258623</v>
      </c>
      <c r="BE335" s="32">
        <f t="shared" si="118"/>
        <v>651.66996653130002</v>
      </c>
      <c r="BF335" s="32"/>
      <c r="BH335" s="32">
        <v>651.66996653130002</v>
      </c>
      <c r="BI335" s="32">
        <f t="shared" si="136"/>
        <v>193.69687137260084</v>
      </c>
      <c r="BJ335" s="32">
        <f t="shared" si="119"/>
        <v>197.11692603674001</v>
      </c>
      <c r="BK335" s="32"/>
      <c r="BL335" s="32"/>
      <c r="BM335" s="32">
        <v>197.11692603674001</v>
      </c>
      <c r="BN335" s="32">
        <f t="shared" si="137"/>
        <v>921.11931159892242</v>
      </c>
      <c r="BO335" s="32">
        <f t="shared" si="120"/>
        <v>906.67172010226</v>
      </c>
      <c r="BP335" s="32"/>
      <c r="BQ335" s="32"/>
      <c r="BR335" s="32">
        <v>906.67172010226</v>
      </c>
      <c r="BS335" s="32">
        <f t="shared" si="138"/>
        <v>69.414459311541734</v>
      </c>
      <c r="BT335" s="32">
        <f t="shared" si="121"/>
        <v>97.896570993734997</v>
      </c>
      <c r="BU335" s="32"/>
      <c r="BV335" s="32"/>
      <c r="BW335" s="32">
        <v>97.896570993734997</v>
      </c>
      <c r="BX335" s="32">
        <f t="shared" si="139"/>
        <v>682.43515571205364</v>
      </c>
      <c r="BY335" s="32">
        <f t="shared" si="122"/>
        <v>705.41239701359996</v>
      </c>
      <c r="BZ335" s="32"/>
      <c r="CA335" s="32"/>
      <c r="CB335" s="32">
        <v>705.41239701359996</v>
      </c>
      <c r="CC335" s="32">
        <f t="shared" si="140"/>
        <v>2021.2096568264938</v>
      </c>
      <c r="CD335" s="32">
        <f t="shared" si="123"/>
        <v>2074.26967953744</v>
      </c>
      <c r="CE335" s="32"/>
      <c r="CF335" s="32"/>
      <c r="CG335" s="32">
        <v>2074.26967953744</v>
      </c>
      <c r="CH335" s="32">
        <f t="shared" si="141"/>
        <v>647.25555941202367</v>
      </c>
      <c r="CI335" s="32">
        <f t="shared" si="124"/>
        <v>732.20616452076001</v>
      </c>
      <c r="CJ335" s="32"/>
      <c r="CK335" s="32"/>
      <c r="CL335" s="32">
        <v>732.20616452076001</v>
      </c>
      <c r="CM335" s="32">
        <f t="shared" si="142"/>
        <v>3043.7893276385407</v>
      </c>
      <c r="CN335" s="32">
        <f t="shared" si="125"/>
        <v>3247.8490865088156</v>
      </c>
      <c r="CO335" s="32"/>
      <c r="CP335" s="32"/>
      <c r="CQ335" s="32">
        <v>3247.8490865088156</v>
      </c>
      <c r="CR335" s="240">
        <v>37.619999999999997</v>
      </c>
    </row>
    <row r="336" spans="51:96" ht="16" x14ac:dyDescent="0.5">
      <c r="AY336" s="38">
        <f t="shared" si="134"/>
        <v>2017</v>
      </c>
      <c r="AZ336" s="36" t="s">
        <v>199</v>
      </c>
      <c r="BA336" s="36">
        <f t="shared" si="116"/>
        <v>8622.7035182504897</v>
      </c>
      <c r="BC336" s="32">
        <v>8622.7035182504897</v>
      </c>
      <c r="BD336" s="32">
        <f t="shared" si="135"/>
        <v>737.76395223715792</v>
      </c>
      <c r="BE336" s="32">
        <f t="shared" si="118"/>
        <v>659.28699346073995</v>
      </c>
      <c r="BF336" s="32"/>
      <c r="BH336" s="32">
        <v>659.28699346073995</v>
      </c>
      <c r="BI336" s="32">
        <f t="shared" si="136"/>
        <v>187.21631779071066</v>
      </c>
      <c r="BJ336" s="32">
        <f t="shared" si="119"/>
        <v>190.52194702636001</v>
      </c>
      <c r="BK336" s="32"/>
      <c r="BL336" s="32"/>
      <c r="BM336" s="32">
        <v>190.52194702636001</v>
      </c>
      <c r="BN336" s="32">
        <f t="shared" si="137"/>
        <v>951.81314476641171</v>
      </c>
      <c r="BO336" s="32">
        <f t="shared" si="120"/>
        <v>936.88412599156004</v>
      </c>
      <c r="BP336" s="32"/>
      <c r="BQ336" s="32"/>
      <c r="BR336" s="32">
        <v>936.88412599156004</v>
      </c>
      <c r="BS336" s="32">
        <f t="shared" si="138"/>
        <v>70.354458281691151</v>
      </c>
      <c r="BT336" s="32">
        <f t="shared" si="121"/>
        <v>99.222269945047998</v>
      </c>
      <c r="BU336" s="32"/>
      <c r="BV336" s="32"/>
      <c r="BW336" s="32">
        <v>99.222269945047998</v>
      </c>
      <c r="BX336" s="32">
        <f t="shared" si="139"/>
        <v>678.74058168630881</v>
      </c>
      <c r="BY336" s="32">
        <f t="shared" si="122"/>
        <v>701.59342857735999</v>
      </c>
      <c r="BZ336" s="32"/>
      <c r="CA336" s="32"/>
      <c r="CB336" s="32">
        <v>701.59342857735999</v>
      </c>
      <c r="CC336" s="32">
        <f t="shared" si="140"/>
        <v>1996.6978213932116</v>
      </c>
      <c r="CD336" s="32">
        <f t="shared" si="123"/>
        <v>2049.1143687772001</v>
      </c>
      <c r="CE336" s="32"/>
      <c r="CF336" s="32"/>
      <c r="CG336" s="32">
        <v>2049.1143687772001</v>
      </c>
      <c r="CH336" s="32">
        <f t="shared" si="141"/>
        <v>633.01137700725394</v>
      </c>
      <c r="CI336" s="32">
        <f t="shared" si="124"/>
        <v>716.0924703026601</v>
      </c>
      <c r="CJ336" s="32"/>
      <c r="CK336" s="32"/>
      <c r="CL336" s="32">
        <v>716.0924703026601</v>
      </c>
      <c r="CM336" s="32">
        <f t="shared" si="142"/>
        <v>3064.5371904748563</v>
      </c>
      <c r="CN336" s="32">
        <f t="shared" si="125"/>
        <v>3269.9879141694732</v>
      </c>
      <c r="CO336" s="32"/>
      <c r="CP336" s="32"/>
      <c r="CQ336" s="32">
        <v>3269.9879141694732</v>
      </c>
      <c r="CR336" s="240">
        <v>37.64</v>
      </c>
    </row>
    <row r="337" spans="51:96" ht="16" x14ac:dyDescent="0.5">
      <c r="AY337" s="38">
        <f t="shared" si="134"/>
        <v>2017</v>
      </c>
      <c r="AZ337" s="36" t="s">
        <v>200</v>
      </c>
      <c r="BA337" s="36">
        <f t="shared" si="116"/>
        <v>8712.6814593762774</v>
      </c>
      <c r="BC337" s="32">
        <v>8712.6814593762774</v>
      </c>
      <c r="BD337" s="32">
        <f t="shared" si="135"/>
        <v>747.16138233331333</v>
      </c>
      <c r="BE337" s="32">
        <f t="shared" si="118"/>
        <v>667.68480608843004</v>
      </c>
      <c r="BF337" s="32"/>
      <c r="BH337" s="32">
        <v>667.68480608843004</v>
      </c>
      <c r="BI337" s="32">
        <f t="shared" si="136"/>
        <v>195.90247430982723</v>
      </c>
      <c r="BJ337" s="32">
        <f t="shared" si="119"/>
        <v>199.36147272437</v>
      </c>
      <c r="BK337" s="32"/>
      <c r="BL337" s="32"/>
      <c r="BM337" s="32">
        <v>199.36147272437</v>
      </c>
      <c r="BN337" s="32">
        <f t="shared" si="137"/>
        <v>975.07930376528464</v>
      </c>
      <c r="BO337" s="32">
        <f t="shared" si="120"/>
        <v>959.78535945182</v>
      </c>
      <c r="BP337" s="32"/>
      <c r="BQ337" s="32"/>
      <c r="BR337" s="32">
        <v>959.78535945182</v>
      </c>
      <c r="BS337" s="32">
        <f t="shared" si="138"/>
        <v>69.703117780378975</v>
      </c>
      <c r="BT337" s="32">
        <f t="shared" si="121"/>
        <v>98.30367168381801</v>
      </c>
      <c r="BU337" s="32"/>
      <c r="BV337" s="32"/>
      <c r="BW337" s="32">
        <v>98.30367168381801</v>
      </c>
      <c r="BX337" s="32">
        <f t="shared" si="139"/>
        <v>690.84139819589575</v>
      </c>
      <c r="BY337" s="32">
        <f t="shared" si="122"/>
        <v>714.10167336575</v>
      </c>
      <c r="BZ337" s="32"/>
      <c r="CA337" s="32"/>
      <c r="CB337" s="32">
        <v>714.10167336575</v>
      </c>
      <c r="CC337" s="32">
        <f t="shared" si="140"/>
        <v>2016.8906794820641</v>
      </c>
      <c r="CD337" s="32">
        <f t="shared" si="123"/>
        <v>2069.8373220519602</v>
      </c>
      <c r="CE337" s="32"/>
      <c r="CF337" s="32"/>
      <c r="CG337" s="32">
        <v>2069.8373220519602</v>
      </c>
      <c r="CH337" s="32">
        <f t="shared" si="141"/>
        <v>645.61472675106347</v>
      </c>
      <c r="CI337" s="32">
        <f t="shared" si="124"/>
        <v>730.34997684986001</v>
      </c>
      <c r="CJ337" s="32"/>
      <c r="CK337" s="32"/>
      <c r="CL337" s="32">
        <v>730.34997684986001</v>
      </c>
      <c r="CM337" s="32">
        <f t="shared" si="142"/>
        <v>3067.6010482881984</v>
      </c>
      <c r="CN337" s="32">
        <f t="shared" si="125"/>
        <v>3273.257177160147</v>
      </c>
      <c r="CO337" s="32"/>
      <c r="CP337" s="32"/>
      <c r="CQ337" s="32">
        <v>3273.257177160147</v>
      </c>
      <c r="CR337" s="240">
        <v>37.619999999999997</v>
      </c>
    </row>
    <row r="338" spans="51:96" ht="16.5" thickBot="1" x14ac:dyDescent="0.55000000000000004">
      <c r="AY338" s="38">
        <f t="shared" si="134"/>
        <v>2017</v>
      </c>
      <c r="AZ338" s="36" t="s">
        <v>201</v>
      </c>
      <c r="BA338" s="36">
        <f t="shared" si="116"/>
        <v>8768.6668567166944</v>
      </c>
      <c r="BC338" s="42">
        <v>8768.6668567166944</v>
      </c>
      <c r="BD338" s="32">
        <f t="shared" si="135"/>
        <v>811.08670106006946</v>
      </c>
      <c r="BE338" s="32">
        <f t="shared" si="118"/>
        <v>724.81030139297002</v>
      </c>
      <c r="BF338" s="32"/>
      <c r="BH338" s="42">
        <v>724.81030139297002</v>
      </c>
      <c r="BI338" s="32">
        <f t="shared" si="136"/>
        <v>202.35186493990344</v>
      </c>
      <c r="BJ338" s="32">
        <f t="shared" si="119"/>
        <v>205.92473854689999</v>
      </c>
      <c r="BK338" s="32"/>
      <c r="BL338" s="32"/>
      <c r="BM338" s="32">
        <v>205.92473854689999</v>
      </c>
      <c r="BN338" s="32">
        <f t="shared" si="137"/>
        <v>957.18291649162427</v>
      </c>
      <c r="BO338" s="32">
        <f t="shared" si="120"/>
        <v>942.16967380860001</v>
      </c>
      <c r="BP338" s="32"/>
      <c r="BQ338" s="32"/>
      <c r="BR338" s="32">
        <v>942.16967380860001</v>
      </c>
      <c r="BS338" s="32">
        <f t="shared" si="138"/>
        <v>70.02686978411829</v>
      </c>
      <c r="BT338" s="32">
        <f t="shared" si="121"/>
        <v>98.760265473250001</v>
      </c>
      <c r="BU338" s="32"/>
      <c r="BV338" s="32"/>
      <c r="BW338" s="32">
        <v>98.760265473250001</v>
      </c>
      <c r="BX338" s="32">
        <f t="shared" si="139"/>
        <v>687.87542159763052</v>
      </c>
      <c r="BY338" s="32">
        <f t="shared" si="122"/>
        <v>711.03583385827994</v>
      </c>
      <c r="BZ338" s="32"/>
      <c r="CA338" s="32"/>
      <c r="CB338" s="32">
        <v>711.03583385827994</v>
      </c>
      <c r="CC338" s="32">
        <f t="shared" si="140"/>
        <v>1996.4891773131947</v>
      </c>
      <c r="CD338" s="32">
        <f t="shared" si="123"/>
        <v>2048.9002474526101</v>
      </c>
      <c r="CE338" s="32"/>
      <c r="CF338" s="32"/>
      <c r="CG338" s="32">
        <v>2048.9002474526101</v>
      </c>
      <c r="CH338" s="32">
        <f t="shared" si="141"/>
        <v>656.77858100084586</v>
      </c>
      <c r="CI338" s="32">
        <f t="shared" si="124"/>
        <v>742.97905787146999</v>
      </c>
      <c r="CJ338" s="32"/>
      <c r="CK338" s="32"/>
      <c r="CL338" s="32">
        <v>742.97905787146999</v>
      </c>
      <c r="CM338" s="32">
        <f t="shared" si="142"/>
        <v>3087.1219047830941</v>
      </c>
      <c r="CN338" s="32">
        <f t="shared" si="125"/>
        <v>3294.0867383124637</v>
      </c>
      <c r="CO338" s="32"/>
      <c r="CP338" s="32"/>
      <c r="CQ338" s="32">
        <v>3294.0867383124637</v>
      </c>
      <c r="CR338" s="240">
        <v>38.299999999999997</v>
      </c>
    </row>
    <row r="339" spans="51:96" ht="16.5" thickBot="1" x14ac:dyDescent="0.55000000000000004">
      <c r="AY339" s="40">
        <f t="shared" si="134"/>
        <v>2017</v>
      </c>
      <c r="AZ339" s="41" t="s">
        <v>202</v>
      </c>
      <c r="BA339" s="36">
        <f t="shared" si="116"/>
        <v>8793.9226351637244</v>
      </c>
      <c r="BB339" s="5"/>
      <c r="BC339" s="32">
        <v>8793.9226351637244</v>
      </c>
      <c r="BD339" s="32">
        <f t="shared" si="135"/>
        <v>856.112720591933</v>
      </c>
      <c r="BE339" s="32">
        <f t="shared" si="118"/>
        <v>765.04684175883006</v>
      </c>
      <c r="BF339" s="42"/>
      <c r="BH339" s="32">
        <v>765.04684175883006</v>
      </c>
      <c r="BI339" s="32">
        <f t="shared" si="136"/>
        <v>219.16132704181007</v>
      </c>
      <c r="BJ339" s="32">
        <f t="shared" si="119"/>
        <v>223.03100089578999</v>
      </c>
      <c r="BK339" s="42"/>
      <c r="BL339" s="42"/>
      <c r="BM339" s="42">
        <v>223.03100089578999</v>
      </c>
      <c r="BN339" s="32">
        <f t="shared" si="137"/>
        <v>966.81043578970309</v>
      </c>
      <c r="BO339" s="32">
        <f t="shared" si="120"/>
        <v>951.64618719008001</v>
      </c>
      <c r="BP339" s="42"/>
      <c r="BQ339" s="42"/>
      <c r="BR339" s="42">
        <v>951.64618719008001</v>
      </c>
      <c r="BS339" s="32">
        <f t="shared" si="138"/>
        <v>67.380543012435567</v>
      </c>
      <c r="BT339" s="32">
        <f t="shared" si="121"/>
        <v>95.028099016201992</v>
      </c>
      <c r="BU339" s="42"/>
      <c r="BV339" s="42"/>
      <c r="BW339" s="42">
        <v>95.028099016201992</v>
      </c>
      <c r="BX339" s="32">
        <f t="shared" si="139"/>
        <v>702.60628527086567</v>
      </c>
      <c r="BY339" s="32">
        <f t="shared" si="122"/>
        <v>726.26267814794005</v>
      </c>
      <c r="BZ339" s="42"/>
      <c r="CA339" s="42"/>
      <c r="CB339" s="42">
        <v>726.26267814794005</v>
      </c>
      <c r="CC339" s="32">
        <f t="shared" si="140"/>
        <v>2007.6910860393696</v>
      </c>
      <c r="CD339" s="32">
        <f t="shared" si="123"/>
        <v>2060.3962244014501</v>
      </c>
      <c r="CE339" s="42"/>
      <c r="CF339" s="42"/>
      <c r="CG339" s="42">
        <v>2060.3962244014501</v>
      </c>
      <c r="CH339" s="32">
        <f t="shared" si="141"/>
        <v>656.70336477252306</v>
      </c>
      <c r="CI339" s="32">
        <f t="shared" si="124"/>
        <v>742.89396970923008</v>
      </c>
      <c r="CJ339" s="42"/>
      <c r="CK339" s="42"/>
      <c r="CL339" s="42">
        <v>742.89396970923008</v>
      </c>
      <c r="CM339" s="32">
        <f t="shared" si="142"/>
        <v>3026.7033427416204</v>
      </c>
      <c r="CN339" s="32">
        <f t="shared" si="125"/>
        <v>3229.6176340440625</v>
      </c>
      <c r="CO339" s="42"/>
      <c r="CP339" s="42"/>
      <c r="CQ339" s="42">
        <v>3229.6176340440625</v>
      </c>
      <c r="CR339" s="240">
        <v>37.81</v>
      </c>
    </row>
    <row r="340" spans="51:96" ht="16" x14ac:dyDescent="0.5">
      <c r="AY340" s="38">
        <f t="shared" si="134"/>
        <v>2018</v>
      </c>
      <c r="AZ340" s="36" t="s">
        <v>203</v>
      </c>
      <c r="BA340" s="36">
        <f t="shared" si="116"/>
        <v>8787.0797412728753</v>
      </c>
      <c r="BC340" s="32">
        <v>8787.0797412728753</v>
      </c>
      <c r="BD340" s="32">
        <f t="shared" si="135"/>
        <v>883.44396563444968</v>
      </c>
      <c r="BE340" s="32">
        <f t="shared" si="118"/>
        <v>789.47082495424002</v>
      </c>
      <c r="BH340" s="32">
        <v>789.47082495424002</v>
      </c>
      <c r="BI340" s="32">
        <f t="shared" si="136"/>
        <v>214.98780503319227</v>
      </c>
      <c r="BJ340" s="32">
        <f t="shared" si="119"/>
        <v>218.78378810781001</v>
      </c>
      <c r="BK340" s="32"/>
      <c r="BL340" s="32"/>
      <c r="BM340" s="32">
        <v>218.78378810781001</v>
      </c>
      <c r="BN340" s="32">
        <f t="shared" si="137"/>
        <v>952.76038408276656</v>
      </c>
      <c r="BO340" s="32">
        <f t="shared" si="120"/>
        <v>937.81650802881995</v>
      </c>
      <c r="BQ340" s="32"/>
      <c r="BR340" s="32">
        <v>937.81650802881995</v>
      </c>
      <c r="BS340" s="32">
        <f t="shared" si="138"/>
        <v>62.998593626558161</v>
      </c>
      <c r="BT340" s="32">
        <f t="shared" si="121"/>
        <v>88.848150005576002</v>
      </c>
      <c r="BV340" s="32"/>
      <c r="BW340" s="32">
        <v>88.848150005576002</v>
      </c>
      <c r="BX340" s="32">
        <f t="shared" si="139"/>
        <v>703.58554336221277</v>
      </c>
      <c r="BY340" s="32">
        <f t="shared" si="122"/>
        <v>727.27490735643005</v>
      </c>
      <c r="CA340" s="32"/>
      <c r="CB340" s="32">
        <v>727.27490735643005</v>
      </c>
      <c r="CC340" s="32">
        <f t="shared" si="140"/>
        <v>2035.0940344338594</v>
      </c>
      <c r="CD340" s="32">
        <f t="shared" si="123"/>
        <v>2088.5185445143798</v>
      </c>
      <c r="CF340" s="32"/>
      <c r="CG340" s="32">
        <v>2088.5185445143798</v>
      </c>
      <c r="CH340" s="32">
        <f t="shared" si="141"/>
        <v>665.0904637751272</v>
      </c>
      <c r="CI340" s="32">
        <f t="shared" si="124"/>
        <v>752.38185359504996</v>
      </c>
      <c r="CK340" s="32"/>
      <c r="CL340" s="32">
        <v>752.38185359504996</v>
      </c>
      <c r="CM340" s="32">
        <f t="shared" si="142"/>
        <v>2983.9379249368699</v>
      </c>
      <c r="CN340" s="32">
        <f t="shared" si="125"/>
        <v>3183.9851647104883</v>
      </c>
      <c r="CQ340">
        <v>3183.9851647104883</v>
      </c>
      <c r="CR340" s="240">
        <v>36.61</v>
      </c>
    </row>
    <row r="341" spans="51:96" ht="16" x14ac:dyDescent="0.5">
      <c r="AY341" s="38">
        <f t="shared" si="134"/>
        <v>2018</v>
      </c>
      <c r="AZ341" s="36" t="s">
        <v>192</v>
      </c>
      <c r="BA341" s="36">
        <f t="shared" si="116"/>
        <v>8759.0807527202451</v>
      </c>
      <c r="BC341" s="32">
        <v>8759.0807527202451</v>
      </c>
      <c r="BD341" s="32">
        <f t="shared" si="135"/>
        <v>860.04464691491637</v>
      </c>
      <c r="BE341" s="32">
        <f t="shared" si="118"/>
        <v>768.56052371107</v>
      </c>
      <c r="BH341" s="32">
        <v>768.56052371107</v>
      </c>
      <c r="BI341" s="32">
        <f t="shared" si="136"/>
        <v>223.19652959639308</v>
      </c>
      <c r="BJ341" s="32">
        <f t="shared" si="119"/>
        <v>227.13745195954999</v>
      </c>
      <c r="BK341" s="32"/>
      <c r="BL341" s="32"/>
      <c r="BM341" s="32">
        <v>227.13745195954999</v>
      </c>
      <c r="BN341" s="32">
        <f t="shared" si="137"/>
        <v>955.97080545565643</v>
      </c>
      <c r="BO341" s="32">
        <f t="shared" si="120"/>
        <v>940.97657451723001</v>
      </c>
      <c r="BQ341" s="32"/>
      <c r="BR341" s="32">
        <v>940.97657451723001</v>
      </c>
      <c r="BS341" s="32">
        <f t="shared" si="138"/>
        <v>64.160587006827598</v>
      </c>
      <c r="BT341" s="32">
        <f t="shared" si="121"/>
        <v>90.486932019785002</v>
      </c>
      <c r="BV341" s="32"/>
      <c r="BW341" s="32">
        <v>90.486932019785002</v>
      </c>
      <c r="BX341" s="32">
        <f t="shared" si="139"/>
        <v>707.5039393479542</v>
      </c>
      <c r="BY341" s="32">
        <f t="shared" si="122"/>
        <v>731.32523372313995</v>
      </c>
      <c r="CA341" s="32"/>
      <c r="CB341" s="32">
        <v>731.32523372313995</v>
      </c>
      <c r="CC341" s="32">
        <f t="shared" si="140"/>
        <v>2021.2918160582899</v>
      </c>
      <c r="CD341" s="32">
        <f t="shared" si="123"/>
        <v>2074.3539955819601</v>
      </c>
      <c r="CF341" s="32"/>
      <c r="CG341" s="32">
        <v>2074.3539955819601</v>
      </c>
      <c r="CH341" s="32">
        <f t="shared" si="141"/>
        <v>667.00823536072664</v>
      </c>
      <c r="CI341" s="32">
        <f t="shared" si="124"/>
        <v>754.55132770261002</v>
      </c>
      <c r="CK341" s="32"/>
      <c r="CL341" s="32">
        <v>754.55132770261002</v>
      </c>
      <c r="CM341" s="32">
        <f t="shared" si="142"/>
        <v>2972.4140499196415</v>
      </c>
      <c r="CN341" s="32">
        <f t="shared" si="125"/>
        <v>3171.688713504785</v>
      </c>
      <c r="CQ341">
        <v>3171.688713504785</v>
      </c>
      <c r="CR341" s="240">
        <v>36.78</v>
      </c>
    </row>
    <row r="342" spans="51:96" ht="16" x14ac:dyDescent="0.5">
      <c r="AY342" s="38">
        <f t="shared" si="134"/>
        <v>2018</v>
      </c>
      <c r="AZ342" s="36" t="s">
        <v>193</v>
      </c>
      <c r="BA342" s="36">
        <f t="shared" si="116"/>
        <v>8781.0837399422035</v>
      </c>
      <c r="BC342" s="32">
        <v>8781.0837399422035</v>
      </c>
      <c r="BD342" s="32">
        <f t="shared" si="135"/>
        <v>831.45505519140909</v>
      </c>
      <c r="BE342" s="32">
        <f t="shared" si="118"/>
        <v>743.01204588898997</v>
      </c>
      <c r="BH342" s="32">
        <v>743.01204588898997</v>
      </c>
      <c r="BI342" s="32">
        <f t="shared" si="136"/>
        <v>209.65420976437264</v>
      </c>
      <c r="BJ342" s="32">
        <f t="shared" si="119"/>
        <v>213.35601895148</v>
      </c>
      <c r="BK342" s="32"/>
      <c r="BL342" s="32"/>
      <c r="BM342" s="32">
        <v>213.35601895148</v>
      </c>
      <c r="BN342" s="32">
        <f t="shared" si="137"/>
        <v>920.79514643523441</v>
      </c>
      <c r="BO342" s="32">
        <f t="shared" si="120"/>
        <v>906.35263941112999</v>
      </c>
      <c r="BQ342" s="32"/>
      <c r="BR342" s="32">
        <v>906.35263941112999</v>
      </c>
      <c r="BS342" s="32">
        <f t="shared" si="138"/>
        <v>61.005415832364207</v>
      </c>
      <c r="BT342" s="32">
        <f t="shared" si="121"/>
        <v>86.037132339116994</v>
      </c>
      <c r="BV342" s="32"/>
      <c r="BW342" s="32">
        <v>86.037132339116994</v>
      </c>
      <c r="BX342" s="32">
        <f t="shared" si="139"/>
        <v>695.21281166474932</v>
      </c>
      <c r="BY342" s="32">
        <f t="shared" si="122"/>
        <v>718.62027008163</v>
      </c>
      <c r="CA342" s="32"/>
      <c r="CB342" s="32">
        <v>718.62027008163</v>
      </c>
      <c r="CC342" s="32">
        <f t="shared" si="140"/>
        <v>2037.2099149551404</v>
      </c>
      <c r="CD342" s="32">
        <f t="shared" si="123"/>
        <v>2090.68997032169</v>
      </c>
      <c r="CF342" s="32"/>
      <c r="CG342" s="32">
        <v>2090.68997032169</v>
      </c>
      <c r="CH342" s="32">
        <f t="shared" si="141"/>
        <v>685.83015478964523</v>
      </c>
      <c r="CI342" s="32">
        <f t="shared" si="124"/>
        <v>775.84357499746</v>
      </c>
      <c r="CK342" s="32"/>
      <c r="CL342" s="32">
        <v>775.84357499746</v>
      </c>
      <c r="CM342" s="32">
        <f t="shared" si="142"/>
        <v>3043.1548643579354</v>
      </c>
      <c r="CN342" s="32">
        <f t="shared" si="125"/>
        <v>3247.1720879505961</v>
      </c>
      <c r="CQ342">
        <v>3247.1720879505961</v>
      </c>
      <c r="CR342" s="240">
        <v>37.93</v>
      </c>
    </row>
    <row r="343" spans="51:96" ht="16" x14ac:dyDescent="0.5">
      <c r="AY343" s="38">
        <f t="shared" si="134"/>
        <v>2018</v>
      </c>
      <c r="AZ343" s="36" t="s">
        <v>194</v>
      </c>
      <c r="BA343" s="36">
        <f t="shared" si="116"/>
        <v>8766.651220416994</v>
      </c>
      <c r="BC343" s="32">
        <v>8766.651220416994</v>
      </c>
      <c r="BD343" s="32">
        <f t="shared" si="135"/>
        <v>782.54948591226275</v>
      </c>
      <c r="BE343" s="32">
        <f t="shared" si="118"/>
        <v>699.30862877873005</v>
      </c>
      <c r="BH343" s="32">
        <v>699.30862877873005</v>
      </c>
      <c r="BI343" s="32">
        <f t="shared" si="136"/>
        <v>213.73543232105408</v>
      </c>
      <c r="BJ343" s="32">
        <f t="shared" si="119"/>
        <v>217.5093025804</v>
      </c>
      <c r="BK343" s="32"/>
      <c r="BL343" s="32"/>
      <c r="BM343" s="32">
        <v>217.5093025804</v>
      </c>
      <c r="BN343" s="32">
        <f t="shared" si="137"/>
        <v>906.05222576723645</v>
      </c>
      <c r="BO343" s="32">
        <f t="shared" si="120"/>
        <v>891.84095881441999</v>
      </c>
      <c r="BQ343" s="32"/>
      <c r="BR343" s="32">
        <v>891.84095881441999</v>
      </c>
      <c r="BS343" s="32">
        <f t="shared" si="138"/>
        <v>64.699511171205259</v>
      </c>
      <c r="BT343" s="32">
        <f t="shared" si="121"/>
        <v>91.246987320100004</v>
      </c>
      <c r="BV343" s="32"/>
      <c r="BW343" s="32">
        <v>91.246987320100004</v>
      </c>
      <c r="BX343" s="32">
        <f t="shared" si="139"/>
        <v>702.41763360767357</v>
      </c>
      <c r="BY343" s="32">
        <f t="shared" si="122"/>
        <v>726.06767468011003</v>
      </c>
      <c r="CA343" s="32"/>
      <c r="CB343" s="32">
        <v>726.06767468011003</v>
      </c>
      <c r="CC343" s="32">
        <f t="shared" si="140"/>
        <v>2028.0001490088002</v>
      </c>
      <c r="CD343" s="32">
        <f t="shared" si="123"/>
        <v>2081.23843312286</v>
      </c>
      <c r="CF343" s="32"/>
      <c r="CG343" s="32">
        <v>2081.23843312286</v>
      </c>
      <c r="CH343" s="32">
        <f t="shared" si="141"/>
        <v>683.43671191117357</v>
      </c>
      <c r="CI343" s="32">
        <f t="shared" si="124"/>
        <v>773.13599897967003</v>
      </c>
      <c r="CK343" s="32"/>
      <c r="CL343" s="32">
        <v>773.13599897967003</v>
      </c>
      <c r="CM343" s="32">
        <f t="shared" si="142"/>
        <v>3079.8274338236342</v>
      </c>
      <c r="CN343" s="32">
        <f t="shared" si="125"/>
        <v>3286.3032361406413</v>
      </c>
      <c r="CQ343">
        <v>3286.3032361406413</v>
      </c>
      <c r="CR343" s="240">
        <v>38.409999999999997</v>
      </c>
    </row>
    <row r="344" spans="51:96" ht="16" x14ac:dyDescent="0.5">
      <c r="AY344" s="38">
        <f t="shared" si="134"/>
        <v>2018</v>
      </c>
      <c r="AZ344" s="36" t="s">
        <v>195</v>
      </c>
      <c r="BA344" s="36">
        <f t="shared" si="116"/>
        <v>8755.5487377645331</v>
      </c>
      <c r="BC344" s="32">
        <v>8755.5487377645331</v>
      </c>
      <c r="BD344" s="32">
        <f t="shared" si="135"/>
        <v>730.28241742328112</v>
      </c>
      <c r="BE344" s="32">
        <f t="shared" si="118"/>
        <v>652.60127971862005</v>
      </c>
      <c r="BH344" s="32">
        <v>652.60127971862005</v>
      </c>
      <c r="BI344" s="32">
        <f t="shared" si="136"/>
        <v>206.71382324601524</v>
      </c>
      <c r="BJ344" s="32">
        <f t="shared" si="119"/>
        <v>210.36371480247001</v>
      </c>
      <c r="BK344" s="32"/>
      <c r="BL344" s="32"/>
      <c r="BM344" s="32">
        <v>210.36371480247001</v>
      </c>
      <c r="BN344" s="32">
        <f t="shared" si="137"/>
        <v>914.23405444575599</v>
      </c>
      <c r="BO344" s="32">
        <f t="shared" si="120"/>
        <v>899.89445697488998</v>
      </c>
      <c r="BQ344" s="32"/>
      <c r="BR344" s="32">
        <v>899.89445697488998</v>
      </c>
      <c r="BS344" s="32">
        <f t="shared" si="138"/>
        <v>63.123697095701978</v>
      </c>
      <c r="BT344" s="32">
        <f t="shared" si="121"/>
        <v>89.024585877440003</v>
      </c>
      <c r="BV344" s="32"/>
      <c r="BW344" s="32">
        <v>89.024585877440003</v>
      </c>
      <c r="BX344" s="32">
        <f t="shared" si="139"/>
        <v>712.85236917051054</v>
      </c>
      <c r="BY344" s="32">
        <f t="shared" si="122"/>
        <v>736.85374243170997</v>
      </c>
      <c r="CA344" s="32"/>
      <c r="CB344" s="32">
        <v>736.85374243170997</v>
      </c>
      <c r="CC344" s="32">
        <f t="shared" si="140"/>
        <v>2028.6557621750503</v>
      </c>
      <c r="CD344" s="32">
        <f t="shared" si="123"/>
        <v>2081.91125719515</v>
      </c>
      <c r="CF344" s="32"/>
      <c r="CG344" s="32">
        <v>2081.91125719515</v>
      </c>
      <c r="CH344" s="32">
        <f t="shared" si="141"/>
        <v>683.41221579296894</v>
      </c>
      <c r="CI344" s="32">
        <f t="shared" si="124"/>
        <v>773.1082878098</v>
      </c>
      <c r="CK344" s="32"/>
      <c r="CL344" s="32">
        <v>773.1082878098</v>
      </c>
      <c r="CM344" s="32">
        <f t="shared" si="142"/>
        <v>3103.7142088861679</v>
      </c>
      <c r="CN344" s="32">
        <f t="shared" si="125"/>
        <v>3311.7914129543369</v>
      </c>
      <c r="CQ344">
        <v>3311.7914129543369</v>
      </c>
      <c r="CR344" s="240">
        <v>38.630000000000003</v>
      </c>
    </row>
    <row r="345" spans="51:96" ht="16" x14ac:dyDescent="0.5">
      <c r="AY345" s="38">
        <f t="shared" si="134"/>
        <v>2018</v>
      </c>
      <c r="AZ345" s="36" t="s">
        <v>196</v>
      </c>
      <c r="BA345" s="36">
        <f t="shared" si="116"/>
        <v>8708.7376725227205</v>
      </c>
      <c r="BC345" s="32">
        <v>8708.7376725227205</v>
      </c>
      <c r="BD345" s="32">
        <f t="shared" si="135"/>
        <v>707.84836551587171</v>
      </c>
      <c r="BE345" s="32">
        <f t="shared" si="118"/>
        <v>632.55356853901003</v>
      </c>
      <c r="BH345" s="32">
        <v>632.55356853901003</v>
      </c>
      <c r="BI345" s="32">
        <f t="shared" si="136"/>
        <v>216.42326779808033</v>
      </c>
      <c r="BJ345" s="32">
        <f t="shared" si="119"/>
        <v>220.24459646083</v>
      </c>
      <c r="BK345" s="32"/>
      <c r="BL345" s="32"/>
      <c r="BM345" s="32">
        <v>220.24459646083</v>
      </c>
      <c r="BN345" s="32">
        <f t="shared" si="137"/>
        <v>922.23743550545134</v>
      </c>
      <c r="BO345" s="32">
        <f t="shared" si="120"/>
        <v>907.77230643549001</v>
      </c>
      <c r="BQ345" s="32"/>
      <c r="BR345" s="32">
        <v>907.77230643549001</v>
      </c>
      <c r="BS345" s="32">
        <f t="shared" si="138"/>
        <v>61.811990248654396</v>
      </c>
      <c r="BT345" s="32">
        <f t="shared" si="121"/>
        <v>87.174660029877998</v>
      </c>
      <c r="BV345" s="32"/>
      <c r="BW345" s="32">
        <v>87.174660029877998</v>
      </c>
      <c r="BX345" s="32">
        <f t="shared" si="139"/>
        <v>726.015757189689</v>
      </c>
      <c r="BY345" s="32">
        <f t="shared" si="122"/>
        <v>750.46033496685004</v>
      </c>
      <c r="CA345" s="32"/>
      <c r="CB345" s="32">
        <v>750.46033496685004</v>
      </c>
      <c r="CC345" s="32">
        <f t="shared" si="140"/>
        <v>2018.5504826921001</v>
      </c>
      <c r="CD345" s="32">
        <f t="shared" si="123"/>
        <v>2071.5406977809198</v>
      </c>
      <c r="CF345" s="32"/>
      <c r="CG345" s="32">
        <v>2071.5406977809198</v>
      </c>
      <c r="CH345" s="32">
        <f t="shared" si="141"/>
        <v>673.03207873361282</v>
      </c>
      <c r="CI345" s="32">
        <f t="shared" si="124"/>
        <v>761.36578481711001</v>
      </c>
      <c r="CK345" s="32"/>
      <c r="CL345" s="32">
        <v>761.36578481711001</v>
      </c>
      <c r="CM345" s="32">
        <f t="shared" si="142"/>
        <v>3071.6951223505903</v>
      </c>
      <c r="CN345" s="32">
        <f t="shared" si="125"/>
        <v>3277.6257234924765</v>
      </c>
      <c r="CQ345">
        <v>3277.6257234924765</v>
      </c>
      <c r="CR345" s="240">
        <v>37.229999999999997</v>
      </c>
    </row>
    <row r="346" spans="51:96" ht="16" x14ac:dyDescent="0.5">
      <c r="AY346" s="38">
        <f t="shared" si="134"/>
        <v>2018</v>
      </c>
      <c r="AZ346" s="36" t="s">
        <v>197</v>
      </c>
      <c r="BA346" s="36">
        <f t="shared" si="116"/>
        <v>8707.194347841003</v>
      </c>
      <c r="BC346" s="32">
        <v>8707.194347841003</v>
      </c>
      <c r="BD346" s="32">
        <f t="shared" si="135"/>
        <v>718.38418240792373</v>
      </c>
      <c r="BE346" s="32">
        <f t="shared" si="118"/>
        <v>641.96867620501996</v>
      </c>
      <c r="BH346" s="32">
        <v>641.96867620501996</v>
      </c>
      <c r="BI346" s="32">
        <f t="shared" si="136"/>
        <v>213.03835120453115</v>
      </c>
      <c r="BJ346" s="32">
        <f t="shared" si="119"/>
        <v>216.79991328611999</v>
      </c>
      <c r="BK346" s="32"/>
      <c r="BL346" s="32"/>
      <c r="BM346" s="32">
        <v>216.79991328611999</v>
      </c>
      <c r="BN346" s="32">
        <f t="shared" si="137"/>
        <v>933.12815758728527</v>
      </c>
      <c r="BO346" s="32">
        <f t="shared" si="120"/>
        <v>918.49220949121002</v>
      </c>
      <c r="BQ346" s="32"/>
      <c r="BR346" s="32">
        <v>918.49220949121002</v>
      </c>
      <c r="BS346" s="32">
        <f t="shared" si="138"/>
        <v>57.605031539852739</v>
      </c>
      <c r="BT346" s="32">
        <f t="shared" si="121"/>
        <v>81.241503797175994</v>
      </c>
      <c r="BV346" s="32"/>
      <c r="BW346" s="32">
        <v>81.241503797175994</v>
      </c>
      <c r="BX346" s="32">
        <f t="shared" si="139"/>
        <v>718.68629732843067</v>
      </c>
      <c r="BY346" s="32">
        <f t="shared" si="122"/>
        <v>742.88409595532005</v>
      </c>
      <c r="CA346" s="32"/>
      <c r="CB346" s="32">
        <v>742.88409595532005</v>
      </c>
      <c r="CC346" s="32">
        <f t="shared" si="140"/>
        <v>2039.8924476020486</v>
      </c>
      <c r="CD346" s="32">
        <f t="shared" si="123"/>
        <v>2093.4429237894601</v>
      </c>
      <c r="CF346" s="32"/>
      <c r="CG346" s="32">
        <v>2093.4429237894601</v>
      </c>
      <c r="CH346" s="32">
        <f t="shared" si="141"/>
        <v>668.54910465918203</v>
      </c>
      <c r="CI346" s="32">
        <f t="shared" si="124"/>
        <v>756.29443208022997</v>
      </c>
      <c r="CK346" s="32"/>
      <c r="CL346" s="32">
        <v>756.29443208022997</v>
      </c>
      <c r="CM346" s="32">
        <f t="shared" si="142"/>
        <v>3051.4942836780274</v>
      </c>
      <c r="CN346" s="32">
        <f t="shared" si="125"/>
        <v>3256.0705932363699</v>
      </c>
      <c r="CQ346">
        <v>3256.0705932363699</v>
      </c>
      <c r="CR346" s="240">
        <v>37.880000000000003</v>
      </c>
    </row>
    <row r="347" spans="51:96" ht="16" x14ac:dyDescent="0.5">
      <c r="AY347" s="38">
        <f t="shared" si="134"/>
        <v>2018</v>
      </c>
      <c r="AZ347" s="36" t="s">
        <v>198</v>
      </c>
      <c r="BA347" s="36">
        <f t="shared" ref="BA347:BA410" si="143">+BC347</f>
        <v>8710.9077206956918</v>
      </c>
      <c r="BC347" s="32">
        <v>8710.9077206956918</v>
      </c>
      <c r="BD347" s="32">
        <f t="shared" si="135"/>
        <v>720.80477116196903</v>
      </c>
      <c r="BE347" s="32">
        <f t="shared" si="118"/>
        <v>644.13178362876999</v>
      </c>
      <c r="BH347" s="32">
        <v>644.13178362876999</v>
      </c>
      <c r="BI347" s="32">
        <f t="shared" si="136"/>
        <v>207.75069639279536</v>
      </c>
      <c r="BJ347" s="32">
        <f t="shared" si="119"/>
        <v>211.41889574543001</v>
      </c>
      <c r="BK347" s="32"/>
      <c r="BL347" s="32"/>
      <c r="BM347" s="32">
        <v>211.41889574543001</v>
      </c>
      <c r="BN347" s="32">
        <f t="shared" si="137"/>
        <v>919.70141173085506</v>
      </c>
      <c r="BO347" s="32">
        <f t="shared" si="120"/>
        <v>905.27605973977995</v>
      </c>
      <c r="BQ347" s="32"/>
      <c r="BR347" s="32">
        <v>905.27605973977995</v>
      </c>
      <c r="BS347" s="32">
        <f t="shared" si="138"/>
        <v>65.607411415020493</v>
      </c>
      <c r="BT347" s="32">
        <f t="shared" si="121"/>
        <v>92.527416809220995</v>
      </c>
      <c r="BV347" s="32"/>
      <c r="BW347" s="32">
        <v>92.527416809220995</v>
      </c>
      <c r="BX347" s="32">
        <f t="shared" si="139"/>
        <v>718.28219923400866</v>
      </c>
      <c r="BY347" s="32">
        <f t="shared" si="122"/>
        <v>742.46639208553995</v>
      </c>
      <c r="CA347" s="32"/>
      <c r="CB347" s="32">
        <v>742.46639208553995</v>
      </c>
      <c r="CC347" s="32">
        <f t="shared" si="140"/>
        <v>2050.2423623627014</v>
      </c>
      <c r="CD347" s="32">
        <f t="shared" si="123"/>
        <v>2104.06454055312</v>
      </c>
      <c r="CF347" s="32"/>
      <c r="CG347" s="32">
        <v>2104.06454055312</v>
      </c>
      <c r="CH347" s="32">
        <f t="shared" si="141"/>
        <v>669.63831054348032</v>
      </c>
      <c r="CI347" s="32">
        <f t="shared" si="124"/>
        <v>757.52659339783997</v>
      </c>
      <c r="CK347" s="32"/>
      <c r="CL347" s="32">
        <v>757.52659339783997</v>
      </c>
      <c r="CM347" s="32">
        <f t="shared" si="142"/>
        <v>3049.0814863763494</v>
      </c>
      <c r="CN347" s="32">
        <f t="shared" si="125"/>
        <v>3253.4960387358242</v>
      </c>
      <c r="CQ347">
        <v>3253.4960387358242</v>
      </c>
      <c r="CR347" s="240">
        <v>36.14</v>
      </c>
    </row>
    <row r="348" spans="51:96" ht="16" x14ac:dyDescent="0.5">
      <c r="AY348" s="38">
        <f t="shared" si="134"/>
        <v>2018</v>
      </c>
      <c r="AZ348" s="36" t="s">
        <v>199</v>
      </c>
      <c r="BA348" s="36">
        <f t="shared" si="143"/>
        <v>8773.836474712647</v>
      </c>
      <c r="BC348" s="32">
        <v>8773.836474712647</v>
      </c>
      <c r="BD348" s="32">
        <f t="shared" si="135"/>
        <v>726.87912999994808</v>
      </c>
      <c r="BE348" s="32">
        <f t="shared" si="118"/>
        <v>649.56000462458996</v>
      </c>
      <c r="BH348" s="32">
        <v>649.56000462458996</v>
      </c>
      <c r="BI348" s="32">
        <f t="shared" si="136"/>
        <v>204.97816505795308</v>
      </c>
      <c r="BJ348" s="32">
        <f t="shared" si="119"/>
        <v>208.59741055472</v>
      </c>
      <c r="BK348" s="32"/>
      <c r="BL348" s="32"/>
      <c r="BM348" s="32">
        <v>208.59741055472</v>
      </c>
      <c r="BN348" s="32">
        <f t="shared" si="137"/>
        <v>926.28366731771985</v>
      </c>
      <c r="BO348" s="32">
        <f t="shared" si="120"/>
        <v>911.75507382617002</v>
      </c>
      <c r="BQ348" s="32"/>
      <c r="BR348" s="32">
        <v>911.75507382617002</v>
      </c>
      <c r="BS348" s="32">
        <f t="shared" si="138"/>
        <v>68.956439208724646</v>
      </c>
      <c r="BT348" s="32">
        <f t="shared" si="121"/>
        <v>97.250616275414004</v>
      </c>
      <c r="BV348" s="32"/>
      <c r="BW348" s="32">
        <v>97.250616275414004</v>
      </c>
      <c r="BX348" s="32">
        <f t="shared" si="139"/>
        <v>722.01506035702664</v>
      </c>
      <c r="BY348" s="32">
        <f t="shared" si="122"/>
        <v>746.32493672596001</v>
      </c>
      <c r="CA348" s="32"/>
      <c r="CB348" s="32">
        <v>746.32493672596001</v>
      </c>
      <c r="CC348" s="32">
        <f t="shared" si="140"/>
        <v>2066.3479721051153</v>
      </c>
      <c r="CD348" s="32">
        <f t="shared" si="123"/>
        <v>2120.5929486014002</v>
      </c>
      <c r="CF348" s="32"/>
      <c r="CG348" s="32">
        <v>2120.5929486014002</v>
      </c>
      <c r="CH348" s="32">
        <f t="shared" si="141"/>
        <v>668.60742717398148</v>
      </c>
      <c r="CI348" s="32">
        <f t="shared" si="124"/>
        <v>756.36040927307999</v>
      </c>
      <c r="CK348" s="32"/>
      <c r="CL348" s="32">
        <v>756.36040927307999</v>
      </c>
      <c r="CM348" s="32">
        <f t="shared" si="142"/>
        <v>3077.1019899618673</v>
      </c>
      <c r="CN348" s="32">
        <f t="shared" si="125"/>
        <v>3283.3950748311854</v>
      </c>
      <c r="CQ348">
        <v>3283.3950748311854</v>
      </c>
      <c r="CR348" s="240">
        <v>36.81</v>
      </c>
    </row>
    <row r="349" spans="51:96" ht="16" x14ac:dyDescent="0.5">
      <c r="AY349" s="38">
        <f t="shared" si="134"/>
        <v>2018</v>
      </c>
      <c r="AZ349" s="36" t="s">
        <v>200</v>
      </c>
      <c r="BA349" s="36">
        <f t="shared" si="143"/>
        <v>8828.991357605104</v>
      </c>
      <c r="BC349" s="32">
        <v>8828.991357605104</v>
      </c>
      <c r="BD349" s="32">
        <f t="shared" si="135"/>
        <v>755.08265045910105</v>
      </c>
      <c r="BE349" s="32">
        <f t="shared" si="118"/>
        <v>674.76347810975994</v>
      </c>
      <c r="BH349" s="32">
        <v>674.76347810975994</v>
      </c>
      <c r="BI349" s="32">
        <f t="shared" si="136"/>
        <v>207.00717068491483</v>
      </c>
      <c r="BJ349" s="32">
        <f t="shared" si="119"/>
        <v>210.66224179987</v>
      </c>
      <c r="BK349" s="32"/>
      <c r="BL349" s="32"/>
      <c r="BM349" s="32">
        <v>210.66224179987</v>
      </c>
      <c r="BN349" s="32">
        <f t="shared" si="137"/>
        <v>900.18189403891927</v>
      </c>
      <c r="BO349" s="32">
        <f t="shared" si="120"/>
        <v>886.06270218831003</v>
      </c>
      <c r="BQ349" s="32"/>
      <c r="BR349" s="32">
        <v>886.06270218831003</v>
      </c>
      <c r="BS349" s="32">
        <f t="shared" si="138"/>
        <v>72.048213734963753</v>
      </c>
      <c r="BT349" s="32">
        <f t="shared" si="121"/>
        <v>101.611006421884</v>
      </c>
      <c r="BV349" s="32"/>
      <c r="BW349" s="32">
        <v>101.611006421884</v>
      </c>
      <c r="BX349" s="32">
        <f t="shared" si="139"/>
        <v>734.87120028987738</v>
      </c>
      <c r="BY349" s="32">
        <f t="shared" si="122"/>
        <v>759.61393628945996</v>
      </c>
      <c r="CA349" s="32"/>
      <c r="CB349" s="32">
        <v>759.61393628945996</v>
      </c>
      <c r="CC349" s="32">
        <f t="shared" si="140"/>
        <v>2077.1227625379161</v>
      </c>
      <c r="CD349" s="32">
        <f t="shared" si="123"/>
        <v>2131.6505947108199</v>
      </c>
      <c r="CF349" s="32"/>
      <c r="CG349" s="32">
        <v>2131.6505947108199</v>
      </c>
      <c r="CH349" s="32">
        <f t="shared" si="141"/>
        <v>681.29908021976814</v>
      </c>
      <c r="CI349" s="32">
        <f t="shared" si="124"/>
        <v>770.71780870048008</v>
      </c>
      <c r="CK349" s="32"/>
      <c r="CL349" s="32">
        <v>770.71780870048008</v>
      </c>
      <c r="CM349" s="32">
        <f t="shared" si="142"/>
        <v>3086.9558859803919</v>
      </c>
      <c r="CN349" s="32">
        <f t="shared" si="125"/>
        <v>3293.9095893843814</v>
      </c>
      <c r="CQ349">
        <v>3293.9095893843814</v>
      </c>
      <c r="CR349" s="240">
        <v>37.15</v>
      </c>
    </row>
    <row r="350" spans="51:96" ht="16.5" thickBot="1" x14ac:dyDescent="0.55000000000000004">
      <c r="AY350" s="38">
        <f t="shared" si="134"/>
        <v>2018</v>
      </c>
      <c r="AZ350" s="36" t="s">
        <v>201</v>
      </c>
      <c r="BA350" s="36">
        <f t="shared" si="143"/>
        <v>8914.2484603237936</v>
      </c>
      <c r="BC350" s="42">
        <v>8914.2484603237936</v>
      </c>
      <c r="BD350" s="32">
        <f t="shared" si="135"/>
        <v>807.48208238934956</v>
      </c>
      <c r="BE350" s="32">
        <f t="shared" si="118"/>
        <v>721.58911093119002</v>
      </c>
      <c r="BH350" s="42">
        <v>721.58911093119002</v>
      </c>
      <c r="BI350" s="32">
        <f t="shared" si="136"/>
        <v>212.73869333268485</v>
      </c>
      <c r="BJ350" s="32">
        <f t="shared" si="119"/>
        <v>216.49496443411999</v>
      </c>
      <c r="BK350" s="32"/>
      <c r="BL350" s="32"/>
      <c r="BM350" s="32">
        <v>216.49496443411999</v>
      </c>
      <c r="BN350" s="32">
        <f t="shared" si="137"/>
        <v>901.7563056289863</v>
      </c>
      <c r="BO350" s="32">
        <f t="shared" si="120"/>
        <v>887.61241941444996</v>
      </c>
      <c r="BQ350" s="32"/>
      <c r="BR350" s="32">
        <v>887.61241941444996</v>
      </c>
      <c r="BS350" s="32">
        <f t="shared" si="138"/>
        <v>66.429147220161752</v>
      </c>
      <c r="BT350" s="32">
        <f t="shared" si="121"/>
        <v>93.68632690351501</v>
      </c>
      <c r="BV350" s="32"/>
      <c r="BW350" s="32">
        <v>93.68632690351501</v>
      </c>
      <c r="BX350" s="32">
        <f t="shared" si="139"/>
        <v>744.40159297463117</v>
      </c>
      <c r="BY350" s="32">
        <f t="shared" si="122"/>
        <v>769.46521240259995</v>
      </c>
      <c r="CA350" s="32"/>
      <c r="CB350" s="32">
        <v>769.46521240259995</v>
      </c>
      <c r="CC350" s="32">
        <f t="shared" si="140"/>
        <v>2068.7349105925891</v>
      </c>
      <c r="CD350" s="32">
        <f t="shared" si="123"/>
        <v>2123.0425480849399</v>
      </c>
      <c r="CF350" s="32"/>
      <c r="CG350" s="32">
        <v>2123.0425480849399</v>
      </c>
      <c r="CH350" s="32">
        <f t="shared" si="141"/>
        <v>684.69279827478385</v>
      </c>
      <c r="CI350" s="32">
        <f t="shared" si="124"/>
        <v>774.55694340452999</v>
      </c>
      <c r="CK350" s="32"/>
      <c r="CL350" s="32">
        <v>774.55694340452999</v>
      </c>
      <c r="CM350" s="32">
        <f t="shared" si="142"/>
        <v>3118.7178652381749</v>
      </c>
      <c r="CN350" s="32">
        <f t="shared" si="125"/>
        <v>3327.8009347483312</v>
      </c>
      <c r="CQ350">
        <v>3327.8009347483312</v>
      </c>
      <c r="CR350" s="240">
        <v>38.840000000000003</v>
      </c>
    </row>
    <row r="351" spans="51:96" ht="16.5" thickBot="1" x14ac:dyDescent="0.55000000000000004">
      <c r="AY351" s="40">
        <f t="shared" si="134"/>
        <v>2018</v>
      </c>
      <c r="AZ351" s="41" t="s">
        <v>202</v>
      </c>
      <c r="BA351" s="36">
        <f t="shared" si="143"/>
        <v>8927.9516032600386</v>
      </c>
      <c r="BB351" s="5"/>
      <c r="BC351" s="32">
        <v>8927.9516032600386</v>
      </c>
      <c r="BD351" s="32">
        <f t="shared" si="135"/>
        <v>850.7823316598425</v>
      </c>
      <c r="BE351" s="32">
        <f t="shared" si="118"/>
        <v>760.28345357436001</v>
      </c>
      <c r="BF351" s="5"/>
      <c r="BH351" s="32">
        <v>760.28345357436001</v>
      </c>
      <c r="BI351" s="32">
        <f t="shared" si="136"/>
        <v>215.4202621144004</v>
      </c>
      <c r="BJ351" s="32">
        <f t="shared" si="119"/>
        <v>219.22388096985</v>
      </c>
      <c r="BK351" s="42"/>
      <c r="BL351" s="42"/>
      <c r="BM351" s="42">
        <v>219.22388096985</v>
      </c>
      <c r="BN351" s="32">
        <f t="shared" si="137"/>
        <v>902.2156736821405</v>
      </c>
      <c r="BO351" s="32">
        <f t="shared" si="120"/>
        <v>888.06458236192998</v>
      </c>
      <c r="BP351" s="5"/>
      <c r="BQ351" s="42"/>
      <c r="BR351" s="42">
        <v>888.06458236192998</v>
      </c>
      <c r="BS351" s="32">
        <f t="shared" si="138"/>
        <v>62.400763542534222</v>
      </c>
      <c r="BT351" s="32">
        <f t="shared" si="121"/>
        <v>88.005018533498003</v>
      </c>
      <c r="BU351" s="5"/>
      <c r="BV351" s="42"/>
      <c r="BW351" s="42">
        <v>88.005018533498003</v>
      </c>
      <c r="BX351" s="32">
        <f t="shared" si="139"/>
        <v>719.4873798623147</v>
      </c>
      <c r="BY351" s="32">
        <f t="shared" si="122"/>
        <v>743.71215052680998</v>
      </c>
      <c r="BZ351" s="5"/>
      <c r="CA351" s="42"/>
      <c r="CB351" s="42">
        <v>743.71215052680998</v>
      </c>
      <c r="CC351" s="32">
        <f t="shared" si="140"/>
        <v>2088.328571678865</v>
      </c>
      <c r="CD351" s="32">
        <f t="shared" si="123"/>
        <v>2143.1505744666301</v>
      </c>
      <c r="CE351" s="5"/>
      <c r="CF351" s="42"/>
      <c r="CG351" s="42">
        <v>2143.1505744666301</v>
      </c>
      <c r="CH351" s="32">
        <f t="shared" si="141"/>
        <v>667.43522099095219</v>
      </c>
      <c r="CI351" s="32">
        <f t="shared" si="124"/>
        <v>755.03435408386997</v>
      </c>
      <c r="CJ351" s="5"/>
      <c r="CK351" s="42"/>
      <c r="CL351" s="42">
        <v>755.03435408386997</v>
      </c>
      <c r="CM351" s="32">
        <f t="shared" si="142"/>
        <v>3121.226347204426</v>
      </c>
      <c r="CN351" s="32">
        <f t="shared" si="125"/>
        <v>3330.4775887429537</v>
      </c>
      <c r="CO351" s="5"/>
      <c r="CP351" s="5"/>
      <c r="CQ351" s="5">
        <v>3330.4775887429537</v>
      </c>
      <c r="CR351" s="240">
        <v>38.1</v>
      </c>
    </row>
    <row r="352" spans="51:96" ht="16" x14ac:dyDescent="0.5">
      <c r="AY352" s="38">
        <f t="shared" si="134"/>
        <v>2019</v>
      </c>
      <c r="AZ352" s="36" t="s">
        <v>203</v>
      </c>
      <c r="BA352" s="36">
        <f t="shared" si="143"/>
        <v>8907.637494962315</v>
      </c>
      <c r="BC352" s="32">
        <v>8907.637494962315</v>
      </c>
      <c r="BD352" s="32">
        <f t="shared" si="135"/>
        <v>857.92504920192357</v>
      </c>
      <c r="BE352" s="32">
        <f t="shared" si="118"/>
        <v>766.66639050043</v>
      </c>
      <c r="BH352" s="32">
        <v>766.66639050043</v>
      </c>
      <c r="BI352" s="32">
        <f t="shared" si="136"/>
        <v>219.91366906123869</v>
      </c>
      <c r="BJ352" s="32">
        <f t="shared" si="119"/>
        <v>223.79662682019</v>
      </c>
      <c r="BK352" s="32"/>
      <c r="BL352" s="32"/>
      <c r="BM352" s="32">
        <v>223.79662682019</v>
      </c>
      <c r="BN352" s="32">
        <f t="shared" si="137"/>
        <v>937.04695150402733</v>
      </c>
      <c r="BO352" s="32">
        <f t="shared" si="120"/>
        <v>922.34953782694004</v>
      </c>
      <c r="BP352" s="32"/>
      <c r="BQ352" s="32"/>
      <c r="BR352" s="32">
        <v>922.34953782694004</v>
      </c>
      <c r="BS352" s="32">
        <f t="shared" si="138"/>
        <v>62.580045358774129</v>
      </c>
      <c r="BT352" s="32">
        <f t="shared" si="121"/>
        <v>88.257863188999011</v>
      </c>
      <c r="BU352" s="32"/>
      <c r="BV352" s="32"/>
      <c r="BW352" s="32">
        <v>88.257863188999011</v>
      </c>
      <c r="BX352" s="32">
        <f t="shared" si="139"/>
        <v>733.41251140325687</v>
      </c>
      <c r="BY352" s="32">
        <f t="shared" si="122"/>
        <v>758.10613409697999</v>
      </c>
      <c r="BZ352" s="32"/>
      <c r="CA352" s="32"/>
      <c r="CB352" s="32">
        <v>758.10613409697999</v>
      </c>
      <c r="CC352" s="32">
        <f t="shared" si="140"/>
        <v>2055.6202274950333</v>
      </c>
      <c r="CD352" s="32">
        <f t="shared" si="123"/>
        <v>2109.5835833436399</v>
      </c>
      <c r="CF352" s="32"/>
      <c r="CG352" s="32">
        <v>2109.5835833436399</v>
      </c>
      <c r="CH352" s="32">
        <f t="shared" si="141"/>
        <v>638.65702147466266</v>
      </c>
      <c r="CI352" s="32">
        <f t="shared" si="124"/>
        <v>722.47909089110999</v>
      </c>
      <c r="CK352" s="32"/>
      <c r="CL352" s="32">
        <v>722.47909089110999</v>
      </c>
      <c r="CM352" s="32">
        <f t="shared" si="142"/>
        <v>3108.0316191915304</v>
      </c>
      <c r="CN352" s="32">
        <f t="shared" si="125"/>
        <v>3316.3982682938399</v>
      </c>
      <c r="CQ352">
        <v>3316.3982682938399</v>
      </c>
      <c r="CR352" s="240">
        <v>36.619999999999997</v>
      </c>
    </row>
    <row r="353" spans="50:96" ht="16" x14ac:dyDescent="0.5">
      <c r="AY353" s="38">
        <f t="shared" si="134"/>
        <v>2019</v>
      </c>
      <c r="AZ353" s="36" t="s">
        <v>192</v>
      </c>
      <c r="BA353" s="36">
        <f t="shared" si="143"/>
        <v>8879.1099535836365</v>
      </c>
      <c r="BC353" s="32">
        <v>8879.1099535836365</v>
      </c>
      <c r="BD353" s="32">
        <f t="shared" si="135"/>
        <v>835.38843295915353</v>
      </c>
      <c r="BE353" s="32">
        <f t="shared" si="118"/>
        <v>746.52702489383</v>
      </c>
      <c r="BH353" s="32">
        <v>746.52702489383</v>
      </c>
      <c r="BI353" s="32">
        <f t="shared" si="136"/>
        <v>224.70290844174815</v>
      </c>
      <c r="BJ353" s="32">
        <f t="shared" si="119"/>
        <v>228.67042853960001</v>
      </c>
      <c r="BK353" s="32"/>
      <c r="BL353" s="32"/>
      <c r="BM353" s="32">
        <v>228.67042853960001</v>
      </c>
      <c r="BN353" s="32">
        <f t="shared" si="137"/>
        <v>941.25162725228574</v>
      </c>
      <c r="BO353" s="32">
        <f t="shared" si="120"/>
        <v>926.48826398884</v>
      </c>
      <c r="BP353" s="32"/>
      <c r="BQ353" s="32"/>
      <c r="BR353" s="32">
        <v>926.48826398884</v>
      </c>
      <c r="BS353" s="32">
        <f t="shared" si="138"/>
        <v>64.836686573000563</v>
      </c>
      <c r="BT353" s="32">
        <f t="shared" si="121"/>
        <v>91.440448474931998</v>
      </c>
      <c r="BU353" s="32"/>
      <c r="BV353" s="32"/>
      <c r="BW353" s="32">
        <v>91.440448474931998</v>
      </c>
      <c r="BX353" s="32">
        <f t="shared" si="139"/>
        <v>727.80042962211598</v>
      </c>
      <c r="BY353" s="32">
        <f t="shared" si="122"/>
        <v>752.30509640374999</v>
      </c>
      <c r="BZ353" s="32"/>
      <c r="CA353" s="32"/>
      <c r="CB353" s="32">
        <v>752.30509640374999</v>
      </c>
      <c r="CC353" s="32">
        <f t="shared" si="140"/>
        <v>2060.1810346639413</v>
      </c>
      <c r="CD353" s="32">
        <f t="shared" si="123"/>
        <v>2114.2641190776399</v>
      </c>
      <c r="CF353" s="32"/>
      <c r="CG353" s="32">
        <v>2114.2641190776399</v>
      </c>
      <c r="CH353" s="32">
        <f t="shared" si="141"/>
        <v>626.18472862313001</v>
      </c>
      <c r="CI353" s="32">
        <f t="shared" si="124"/>
        <v>708.3698421117</v>
      </c>
      <c r="CK353" s="32"/>
      <c r="CL353" s="32">
        <v>708.3698421117</v>
      </c>
      <c r="CM353" s="32">
        <f t="shared" si="142"/>
        <v>3103.0144395116768</v>
      </c>
      <c r="CN353" s="32">
        <f t="shared" si="125"/>
        <v>3311.0447300932492</v>
      </c>
      <c r="CQ353">
        <v>3311.0447300932492</v>
      </c>
      <c r="CR353" s="240">
        <v>36.700000000000003</v>
      </c>
    </row>
    <row r="354" spans="50:96" ht="16" x14ac:dyDescent="0.5">
      <c r="AY354" s="38">
        <f t="shared" si="134"/>
        <v>2019</v>
      </c>
      <c r="AZ354" s="36" t="s">
        <v>193</v>
      </c>
      <c r="BA354" s="36">
        <f t="shared" si="143"/>
        <v>8916.0168798451687</v>
      </c>
      <c r="BC354" s="32">
        <v>8916.0168798451687</v>
      </c>
      <c r="BD354" s="32">
        <f t="shared" si="135"/>
        <v>792.76832834132051</v>
      </c>
      <c r="BE354" s="32">
        <f t="shared" si="118"/>
        <v>708.44047898810004</v>
      </c>
      <c r="BH354" s="32">
        <v>708.44047898810004</v>
      </c>
      <c r="BI354" s="32">
        <f t="shared" si="136"/>
        <v>232.32246146992441</v>
      </c>
      <c r="BJ354" s="32">
        <f t="shared" si="119"/>
        <v>236.42451800962999</v>
      </c>
      <c r="BK354" s="32"/>
      <c r="BL354" s="32"/>
      <c r="BM354" s="32">
        <v>236.42451800962999</v>
      </c>
      <c r="BN354" s="32">
        <f t="shared" si="137"/>
        <v>933.72152944993104</v>
      </c>
      <c r="BO354" s="32">
        <f t="shared" si="120"/>
        <v>919.07627442242006</v>
      </c>
      <c r="BP354" s="32"/>
      <c r="BQ354" s="32"/>
      <c r="BR354" s="32">
        <v>919.07627442242006</v>
      </c>
      <c r="BS354" s="32">
        <f t="shared" si="138"/>
        <v>70.783612679784696</v>
      </c>
      <c r="BT354" s="32">
        <f t="shared" si="121"/>
        <v>99.827514794851993</v>
      </c>
      <c r="BU354" s="32"/>
      <c r="BV354" s="32"/>
      <c r="BW354" s="32">
        <v>99.827514794851993</v>
      </c>
      <c r="BX354" s="32">
        <f t="shared" si="139"/>
        <v>735.5774982107838</v>
      </c>
      <c r="BY354" s="32">
        <f t="shared" si="122"/>
        <v>760.34401489872005</v>
      </c>
      <c r="BZ354" s="32"/>
      <c r="CA354" s="32"/>
      <c r="CB354" s="32">
        <v>760.34401489872005</v>
      </c>
      <c r="CC354" s="32">
        <f t="shared" si="140"/>
        <v>2075.4683635620036</v>
      </c>
      <c r="CD354" s="32">
        <f t="shared" si="123"/>
        <v>2129.9527650858699</v>
      </c>
      <c r="CF354" s="32"/>
      <c r="CG354" s="32">
        <v>2129.9527650858699</v>
      </c>
      <c r="CH354" s="32">
        <f t="shared" si="141"/>
        <v>648.04770495083267</v>
      </c>
      <c r="CI354" s="32">
        <f t="shared" si="124"/>
        <v>733.10227709681999</v>
      </c>
      <c r="CK354" s="32"/>
      <c r="CL354" s="32">
        <v>733.10227709681999</v>
      </c>
      <c r="CM354" s="32">
        <f t="shared" si="142"/>
        <v>3119.7001156411629</v>
      </c>
      <c r="CN354" s="32">
        <f t="shared" si="125"/>
        <v>3328.8490365486427</v>
      </c>
      <c r="CQ354">
        <v>3328.8490365486427</v>
      </c>
      <c r="CR354" s="240">
        <v>37.68</v>
      </c>
    </row>
    <row r="355" spans="50:96" ht="16" x14ac:dyDescent="0.5">
      <c r="AY355" s="38">
        <f t="shared" si="134"/>
        <v>2019</v>
      </c>
      <c r="AZ355" s="36" t="s">
        <v>194</v>
      </c>
      <c r="BA355" s="36">
        <f t="shared" si="143"/>
        <v>8925.2747406218477</v>
      </c>
      <c r="BC355" s="32">
        <v>8925.2747406218477</v>
      </c>
      <c r="BD355" s="32">
        <f t="shared" si="135"/>
        <v>752.17234794565309</v>
      </c>
      <c r="BE355" s="32">
        <f t="shared" si="118"/>
        <v>672.16274844774</v>
      </c>
      <c r="BH355" s="32">
        <v>672.16274844774</v>
      </c>
      <c r="BI355" s="32">
        <f t="shared" si="136"/>
        <v>232.4343889091958</v>
      </c>
      <c r="BJ355" s="32">
        <f t="shared" si="119"/>
        <v>236.53842172223</v>
      </c>
      <c r="BK355" s="32"/>
      <c r="BL355" s="32"/>
      <c r="BM355" s="32">
        <v>236.53842172223</v>
      </c>
      <c r="BN355" s="32">
        <f t="shared" si="137"/>
        <v>895.0278245819776</v>
      </c>
      <c r="BO355" s="32">
        <f t="shared" si="120"/>
        <v>880.98947338808</v>
      </c>
      <c r="BP355" s="32"/>
      <c r="BQ355" s="32"/>
      <c r="BR355" s="32">
        <v>880.98947338808</v>
      </c>
      <c r="BS355" s="32">
        <f t="shared" si="138"/>
        <v>70.701243326299092</v>
      </c>
      <c r="BT355" s="32">
        <f t="shared" si="121"/>
        <v>99.711347682967997</v>
      </c>
      <c r="BU355" s="32"/>
      <c r="BV355" s="32"/>
      <c r="BW355" s="32">
        <v>99.711347682967997</v>
      </c>
      <c r="BX355" s="32">
        <f t="shared" si="139"/>
        <v>736.7499642485559</v>
      </c>
      <c r="BY355" s="32">
        <f t="shared" si="122"/>
        <v>761.55595726598995</v>
      </c>
      <c r="BZ355" s="32"/>
      <c r="CA355" s="32"/>
      <c r="CB355" s="32">
        <v>761.55595726598995</v>
      </c>
      <c r="CC355" s="32">
        <f t="shared" si="140"/>
        <v>2113.0560985019729</v>
      </c>
      <c r="CD355" s="32">
        <f t="shared" si="123"/>
        <v>2168.5272388645499</v>
      </c>
      <c r="CF355" s="32"/>
      <c r="CG355" s="32">
        <v>2168.5272388645499</v>
      </c>
      <c r="CH355" s="32">
        <f t="shared" si="141"/>
        <v>653.63412351221609</v>
      </c>
      <c r="CI355" s="32">
        <f t="shared" si="124"/>
        <v>739.42189853344996</v>
      </c>
      <c r="CK355" s="32"/>
      <c r="CL355" s="32">
        <v>739.42189853344996</v>
      </c>
      <c r="CM355" s="32">
        <f t="shared" si="142"/>
        <v>3154.8614690556246</v>
      </c>
      <c r="CN355" s="32">
        <f t="shared" si="125"/>
        <v>3366.3676547166656</v>
      </c>
      <c r="CQ355">
        <v>3366.3676547166656</v>
      </c>
      <c r="CR355" s="240">
        <v>38.369999999999997</v>
      </c>
    </row>
    <row r="356" spans="50:96" ht="16" x14ac:dyDescent="0.5">
      <c r="AY356" s="38">
        <f t="shared" si="134"/>
        <v>2019</v>
      </c>
      <c r="AZ356" s="36" t="s">
        <v>195</v>
      </c>
      <c r="BA356" s="36">
        <f t="shared" si="143"/>
        <v>8922.6077561606144</v>
      </c>
      <c r="BC356" s="32">
        <v>8922.6077561606144</v>
      </c>
      <c r="BD356" s="32">
        <f t="shared" si="135"/>
        <v>714.49694195044844</v>
      </c>
      <c r="BE356" s="32">
        <f t="shared" si="118"/>
        <v>638.49492682177004</v>
      </c>
      <c r="BH356" s="32">
        <v>638.49492682177004</v>
      </c>
      <c r="BI356" s="32">
        <f t="shared" si="136"/>
        <v>234.75607634907976</v>
      </c>
      <c r="BJ356" s="32">
        <f t="shared" si="119"/>
        <v>238.90110258601999</v>
      </c>
      <c r="BK356" s="32"/>
      <c r="BL356" s="32"/>
      <c r="BM356" s="32">
        <v>238.90110258601999</v>
      </c>
      <c r="BN356" s="32">
        <f t="shared" si="137"/>
        <v>888.74963923274311</v>
      </c>
      <c r="BO356" s="32">
        <f t="shared" si="120"/>
        <v>874.80976025207997</v>
      </c>
      <c r="BP356" s="32"/>
      <c r="BQ356" s="32"/>
      <c r="BR356" s="32">
        <v>874.80976025207997</v>
      </c>
      <c r="BS356" s="32">
        <f t="shared" si="138"/>
        <v>70.059788683861143</v>
      </c>
      <c r="BT356" s="32">
        <f t="shared" si="121"/>
        <v>98.806691642057999</v>
      </c>
      <c r="BU356" s="32"/>
      <c r="BV356" s="32"/>
      <c r="BW356" s="32">
        <v>98.806691642057999</v>
      </c>
      <c r="BX356" s="32">
        <f t="shared" si="139"/>
        <v>734.15743647701936</v>
      </c>
      <c r="BY356" s="32">
        <f t="shared" si="122"/>
        <v>758.8761404155</v>
      </c>
      <c r="BZ356" s="32"/>
      <c r="CA356" s="32"/>
      <c r="CB356" s="32">
        <v>758.8761404155</v>
      </c>
      <c r="CC356" s="32">
        <f t="shared" si="140"/>
        <v>2136.3195382083131</v>
      </c>
      <c r="CD356" s="32">
        <f t="shared" si="123"/>
        <v>2192.4013814907898</v>
      </c>
      <c r="CF356" s="32"/>
      <c r="CG356" s="32">
        <v>2192.4013814907898</v>
      </c>
      <c r="CH356" s="32">
        <f t="shared" si="141"/>
        <v>638.17776118561392</v>
      </c>
      <c r="CI356" s="32">
        <f t="shared" si="124"/>
        <v>721.93692893830996</v>
      </c>
      <c r="CK356" s="32"/>
      <c r="CL356" s="32">
        <v>721.93692893830996</v>
      </c>
      <c r="CM356" s="32">
        <f t="shared" si="142"/>
        <v>3184.8632765459101</v>
      </c>
      <c r="CN356" s="32">
        <f t="shared" si="125"/>
        <v>3398.3808240139424</v>
      </c>
      <c r="CQ356">
        <v>3398.3808240139424</v>
      </c>
      <c r="CR356" s="240">
        <v>38.049999999999997</v>
      </c>
    </row>
    <row r="357" spans="50:96" ht="16" x14ac:dyDescent="0.5">
      <c r="AY357" s="38">
        <f t="shared" si="134"/>
        <v>2019</v>
      </c>
      <c r="AZ357" s="36" t="s">
        <v>196</v>
      </c>
      <c r="BA357" s="36">
        <f t="shared" si="143"/>
        <v>8910.5580292024715</v>
      </c>
      <c r="BC357" s="32">
        <v>8910.5580292024715</v>
      </c>
      <c r="BD357" s="32">
        <f t="shared" si="135"/>
        <v>704.84524785827148</v>
      </c>
      <c r="BE357" s="32">
        <f t="shared" si="118"/>
        <v>629.86989660642996</v>
      </c>
      <c r="BH357" s="32">
        <v>629.86989660642996</v>
      </c>
      <c r="BI357" s="32">
        <f t="shared" si="136"/>
        <v>230.03231334006648</v>
      </c>
      <c r="BJ357" s="32">
        <f t="shared" si="119"/>
        <v>234.09393333716</v>
      </c>
      <c r="BK357" s="32"/>
      <c r="BL357" s="32"/>
      <c r="BM357" s="32">
        <v>234.09393333716</v>
      </c>
      <c r="BN357" s="32">
        <f t="shared" si="137"/>
        <v>865.24287558181754</v>
      </c>
      <c r="BO357" s="32">
        <f t="shared" si="120"/>
        <v>851.67169598066005</v>
      </c>
      <c r="BP357" s="32"/>
      <c r="BQ357" s="32"/>
      <c r="BR357" s="32">
        <v>851.67169598066005</v>
      </c>
      <c r="BS357" s="32">
        <f t="shared" si="138"/>
        <v>68.6325772447193</v>
      </c>
      <c r="BT357" s="32">
        <f t="shared" si="121"/>
        <v>96.793867406865999</v>
      </c>
      <c r="BU357" s="32"/>
      <c r="BV357" s="32"/>
      <c r="BW357" s="32">
        <v>96.793867406865999</v>
      </c>
      <c r="BX357" s="32">
        <f t="shared" si="139"/>
        <v>741.10766173803279</v>
      </c>
      <c r="BY357" s="32">
        <f t="shared" si="122"/>
        <v>766.06037619251003</v>
      </c>
      <c r="BZ357" s="32"/>
      <c r="CA357" s="32"/>
      <c r="CB357" s="32">
        <v>766.06037619251003</v>
      </c>
      <c r="CC357" s="32">
        <f t="shared" si="140"/>
        <v>2140.0490179818262</v>
      </c>
      <c r="CD357" s="32">
        <f t="shared" si="123"/>
        <v>2196.2287661406299</v>
      </c>
      <c r="CF357" s="32"/>
      <c r="CG357" s="32">
        <v>2196.2287661406299</v>
      </c>
      <c r="CH357" s="32">
        <f t="shared" si="141"/>
        <v>636.53010201866198</v>
      </c>
      <c r="CI357" s="32">
        <f t="shared" si="124"/>
        <v>720.07301880030002</v>
      </c>
      <c r="CK357" s="32"/>
      <c r="CL357" s="32">
        <v>720.07301880030002</v>
      </c>
      <c r="CM357" s="32">
        <f t="shared" si="142"/>
        <v>3201.1566007483661</v>
      </c>
      <c r="CN357" s="32">
        <f t="shared" si="125"/>
        <v>3415.7664747377371</v>
      </c>
      <c r="CQ357">
        <v>3415.7664747377371</v>
      </c>
      <c r="CR357" s="240">
        <v>37.659999999999997</v>
      </c>
    </row>
    <row r="358" spans="50:96" ht="16" x14ac:dyDescent="0.5">
      <c r="AY358" s="38">
        <f t="shared" si="134"/>
        <v>2019</v>
      </c>
      <c r="AZ358" s="36" t="s">
        <v>197</v>
      </c>
      <c r="BA358" s="36">
        <f t="shared" si="143"/>
        <v>8928.0491756760621</v>
      </c>
      <c r="BC358" s="32">
        <v>8928.0491756760621</v>
      </c>
      <c r="BD358" s="32">
        <f t="shared" si="135"/>
        <v>716.66072832363113</v>
      </c>
      <c r="BE358" s="32">
        <f t="shared" si="118"/>
        <v>640.42854828449003</v>
      </c>
      <c r="BH358" s="32">
        <v>640.42854828449003</v>
      </c>
      <c r="BI358" s="32">
        <f t="shared" si="136"/>
        <v>230.78655131550886</v>
      </c>
      <c r="BJ358" s="32">
        <f t="shared" si="119"/>
        <v>234.86148869396999</v>
      </c>
      <c r="BK358" s="32"/>
      <c r="BL358" s="32"/>
      <c r="BM358" s="32">
        <v>234.86148869396999</v>
      </c>
      <c r="BN358" s="32">
        <f t="shared" si="137"/>
        <v>870.11474932417661</v>
      </c>
      <c r="BO358" s="32">
        <f t="shared" si="120"/>
        <v>856.46715525556999</v>
      </c>
      <c r="BP358" s="32"/>
      <c r="BQ358" s="32"/>
      <c r="BR358" s="32">
        <v>856.46715525556999</v>
      </c>
      <c r="BS358" s="32">
        <f t="shared" si="138"/>
        <v>68.490124765020653</v>
      </c>
      <c r="BT358" s="32">
        <f t="shared" si="121"/>
        <v>96.592963885750009</v>
      </c>
      <c r="BU358" s="32"/>
      <c r="BV358" s="32"/>
      <c r="BW358" s="32">
        <v>96.592963885750009</v>
      </c>
      <c r="BX358" s="32">
        <f t="shared" si="139"/>
        <v>734.55861137738441</v>
      </c>
      <c r="BY358" s="32">
        <f t="shared" si="122"/>
        <v>759.29082266878004</v>
      </c>
      <c r="BZ358" s="32"/>
      <c r="CA358" s="32"/>
      <c r="CB358" s="32">
        <v>759.29082266878004</v>
      </c>
      <c r="CC358" s="32">
        <f t="shared" si="140"/>
        <v>2119.6793378189882</v>
      </c>
      <c r="CD358" s="32">
        <f t="shared" si="123"/>
        <v>2175.3243489264401</v>
      </c>
      <c r="CF358" s="32"/>
      <c r="CG358" s="32">
        <v>2175.3243489264401</v>
      </c>
      <c r="CH358" s="32">
        <f t="shared" si="141"/>
        <v>638.99523803486386</v>
      </c>
      <c r="CI358" s="32">
        <f t="shared" si="124"/>
        <v>722.86169749327996</v>
      </c>
      <c r="CK358" s="32"/>
      <c r="CL358" s="32">
        <v>722.86169749327996</v>
      </c>
      <c r="CM358" s="32">
        <f t="shared" si="142"/>
        <v>3225.9500875445065</v>
      </c>
      <c r="CN358" s="32">
        <f t="shared" si="125"/>
        <v>3442.2221504676627</v>
      </c>
      <c r="CQ358">
        <v>3442.2221504676627</v>
      </c>
      <c r="CR358" s="240">
        <v>38.090000000000003</v>
      </c>
    </row>
    <row r="359" spans="50:96" ht="16" x14ac:dyDescent="0.5">
      <c r="AY359" s="38">
        <f t="shared" si="134"/>
        <v>2019</v>
      </c>
      <c r="AZ359" s="36" t="s">
        <v>198</v>
      </c>
      <c r="BA359" s="36">
        <f t="shared" si="143"/>
        <v>9000.090955345373</v>
      </c>
      <c r="BC359" s="32">
        <v>9000.090955345373</v>
      </c>
      <c r="BD359" s="32">
        <f t="shared" ref="BD359:BD390" si="144">+BD358*BH359/BH358</f>
        <v>712.08002199382349</v>
      </c>
      <c r="BE359" s="32">
        <f t="shared" si="118"/>
        <v>636.33509794045005</v>
      </c>
      <c r="BH359" s="32">
        <v>636.33509794045005</v>
      </c>
      <c r="BI359" s="32">
        <f t="shared" si="136"/>
        <v>236.65055886340605</v>
      </c>
      <c r="BJ359" s="32">
        <f t="shared" si="119"/>
        <v>240.82903547935001</v>
      </c>
      <c r="BK359" s="32"/>
      <c r="BL359" s="32"/>
      <c r="BM359" s="32">
        <v>240.82903547935001</v>
      </c>
      <c r="BN359" s="32">
        <f t="shared" si="137"/>
        <v>849.58936285731431</v>
      </c>
      <c r="BO359" s="32">
        <f t="shared" si="120"/>
        <v>836.26370580083005</v>
      </c>
      <c r="BP359" s="32"/>
      <c r="BQ359" s="32"/>
      <c r="BR359" s="32">
        <v>836.26370580083005</v>
      </c>
      <c r="BS359" s="32">
        <f t="shared" si="138"/>
        <v>74.94408697173408</v>
      </c>
      <c r="BT359" s="32">
        <f t="shared" si="121"/>
        <v>105.695113144375</v>
      </c>
      <c r="BU359" s="32"/>
      <c r="BV359" s="32"/>
      <c r="BW359" s="32">
        <v>105.695113144375</v>
      </c>
      <c r="BX359" s="32">
        <f t="shared" si="139"/>
        <v>761.81346014504754</v>
      </c>
      <c r="BY359" s="32">
        <f t="shared" si="122"/>
        <v>787.46332820065004</v>
      </c>
      <c r="BZ359" s="32"/>
      <c r="CA359" s="32"/>
      <c r="CB359" s="32">
        <v>787.46332820065004</v>
      </c>
      <c r="CC359" s="32">
        <f t="shared" si="140"/>
        <v>2117.3369600498331</v>
      </c>
      <c r="CD359" s="32">
        <f t="shared" si="123"/>
        <v>2172.9204799521499</v>
      </c>
      <c r="CF359" s="32"/>
      <c r="CG359" s="32">
        <v>2172.9204799521499</v>
      </c>
      <c r="CH359" s="32">
        <f t="shared" si="141"/>
        <v>661.82873730353163</v>
      </c>
      <c r="CI359" s="32">
        <f t="shared" si="124"/>
        <v>748.69203402570997</v>
      </c>
      <c r="CK359" s="32"/>
      <c r="CL359" s="32">
        <v>748.69203402570997</v>
      </c>
      <c r="CM359" s="32">
        <f t="shared" si="142"/>
        <v>3253.7559548740228</v>
      </c>
      <c r="CN359" s="32">
        <f t="shared" si="125"/>
        <v>3471.8921608017286</v>
      </c>
      <c r="CQ359">
        <v>3471.8921608017286</v>
      </c>
      <c r="CR359" s="240">
        <v>36.549999999999997</v>
      </c>
    </row>
    <row r="360" spans="50:96" ht="16" x14ac:dyDescent="0.5">
      <c r="AY360" s="38">
        <f t="shared" si="134"/>
        <v>2019</v>
      </c>
      <c r="AZ360" s="36" t="s">
        <v>199</v>
      </c>
      <c r="BA360" s="36">
        <f t="shared" si="143"/>
        <v>8994.360428783355</v>
      </c>
      <c r="BC360" s="32">
        <v>8994.360428783355</v>
      </c>
      <c r="BD360" s="32">
        <f t="shared" si="144"/>
        <v>720.60636419594266</v>
      </c>
      <c r="BE360" s="32">
        <f t="shared" si="118"/>
        <v>643.95448148258004</v>
      </c>
      <c r="BH360" s="32">
        <v>643.95448148258004</v>
      </c>
      <c r="BI360" s="32">
        <f t="shared" si="136"/>
        <v>231.28160905038573</v>
      </c>
      <c r="BJ360" s="32">
        <f t="shared" si="119"/>
        <v>235.36528753293999</v>
      </c>
      <c r="BK360" s="32"/>
      <c r="BL360" s="32"/>
      <c r="BM360" s="32">
        <v>235.36528753293999</v>
      </c>
      <c r="BN360" s="32">
        <f t="shared" si="137"/>
        <v>865.86470525807499</v>
      </c>
      <c r="BO360" s="32">
        <f t="shared" si="120"/>
        <v>852.28377236976996</v>
      </c>
      <c r="BP360" s="32"/>
      <c r="BQ360" s="32"/>
      <c r="BR360" s="32">
        <v>852.28377236976996</v>
      </c>
      <c r="BS360" s="32">
        <f t="shared" si="138"/>
        <v>75.196040380576804</v>
      </c>
      <c r="BT360" s="32">
        <f t="shared" si="121"/>
        <v>106.05044796972001</v>
      </c>
      <c r="BU360" s="32"/>
      <c r="BV360" s="32"/>
      <c r="BW360" s="32">
        <v>106.05044796972001</v>
      </c>
      <c r="BX360" s="32">
        <f t="shared" si="139"/>
        <v>769.88598448285154</v>
      </c>
      <c r="BY360" s="32">
        <f t="shared" si="122"/>
        <v>795.80765028813005</v>
      </c>
      <c r="BZ360" s="32"/>
      <c r="CA360" s="32"/>
      <c r="CB360" s="32">
        <v>795.80765028813005</v>
      </c>
      <c r="CC360" s="32">
        <f t="shared" si="140"/>
        <v>2110.0100396518478</v>
      </c>
      <c r="CD360" s="32">
        <f t="shared" si="123"/>
        <v>2165.4012160427401</v>
      </c>
      <c r="CF360" s="32"/>
      <c r="CG360" s="32">
        <v>2165.4012160427401</v>
      </c>
      <c r="CH360" s="32">
        <f t="shared" si="141"/>
        <v>660.22591152285827</v>
      </c>
      <c r="CI360" s="32">
        <f t="shared" si="124"/>
        <v>746.87884153906998</v>
      </c>
      <c r="CK360" s="32"/>
      <c r="CL360" s="32">
        <v>746.87884153906998</v>
      </c>
      <c r="CM360" s="32">
        <f t="shared" si="142"/>
        <v>3231.9447765643113</v>
      </c>
      <c r="CN360" s="32">
        <f t="shared" si="125"/>
        <v>3448.6187315582415</v>
      </c>
      <c r="CQ360">
        <v>3448.6187315582415</v>
      </c>
      <c r="CR360" s="240">
        <v>36.31</v>
      </c>
    </row>
    <row r="361" spans="50:96" ht="16" x14ac:dyDescent="0.5">
      <c r="AY361" s="38">
        <f t="shared" si="134"/>
        <v>2019</v>
      </c>
      <c r="AZ361" s="36" t="s">
        <v>200</v>
      </c>
      <c r="BA361" s="36">
        <f t="shared" si="143"/>
        <v>9045.3628648712256</v>
      </c>
      <c r="BC361" s="32">
        <v>9045.3628648712256</v>
      </c>
      <c r="BD361" s="32">
        <f t="shared" si="144"/>
        <v>749.43803606493714</v>
      </c>
      <c r="BE361" s="32">
        <f t="shared" si="118"/>
        <v>669.71928905459004</v>
      </c>
      <c r="BH361" s="32">
        <v>669.71928905459004</v>
      </c>
      <c r="BI361" s="32">
        <f t="shared" si="136"/>
        <v>230.88485963117043</v>
      </c>
      <c r="BJ361" s="32">
        <f t="shared" si="119"/>
        <v>234.96153281368001</v>
      </c>
      <c r="BK361" s="32"/>
      <c r="BL361" s="32"/>
      <c r="BM361" s="32">
        <v>234.96153281368001</v>
      </c>
      <c r="BN361" s="32">
        <f t="shared" si="137"/>
        <v>890.05925024761495</v>
      </c>
      <c r="BO361" s="32">
        <f t="shared" si="120"/>
        <v>876.09883025264003</v>
      </c>
      <c r="BP361" s="32"/>
      <c r="BQ361" s="32"/>
      <c r="BR361" s="32">
        <v>876.09883025264003</v>
      </c>
      <c r="BS361" s="32">
        <f t="shared" si="138"/>
        <v>78.8873815789823</v>
      </c>
      <c r="BT361" s="32">
        <f t="shared" si="121"/>
        <v>111.25641873252499</v>
      </c>
      <c r="BU361" s="32"/>
      <c r="BV361" s="32"/>
      <c r="BW361" s="32">
        <v>111.25641873252499</v>
      </c>
      <c r="BX361" s="32">
        <f t="shared" si="139"/>
        <v>777.71508707347004</v>
      </c>
      <c r="BY361" s="32">
        <f t="shared" si="122"/>
        <v>803.90035474317995</v>
      </c>
      <c r="BZ361" s="32"/>
      <c r="CA361" s="32"/>
      <c r="CB361" s="32">
        <v>803.90035474317995</v>
      </c>
      <c r="CC361" s="32">
        <f t="shared" si="140"/>
        <v>2112.970998767898</v>
      </c>
      <c r="CD361" s="32">
        <f t="shared" si="123"/>
        <v>2168.4399051248101</v>
      </c>
      <c r="CF361" s="32"/>
      <c r="CG361" s="32">
        <v>2168.4399051248101</v>
      </c>
      <c r="CH361" s="32">
        <f t="shared" si="141"/>
        <v>644.7287862760279</v>
      </c>
      <c r="CI361" s="32">
        <f t="shared" si="124"/>
        <v>729.34775899667</v>
      </c>
      <c r="CK361" s="32"/>
      <c r="CL361" s="32">
        <v>729.34775899667</v>
      </c>
      <c r="CM361" s="32">
        <f t="shared" si="142"/>
        <v>3234.7750732369573</v>
      </c>
      <c r="CN361" s="32">
        <f t="shared" si="125"/>
        <v>3451.6387751530237</v>
      </c>
      <c r="CQ361">
        <v>3451.6387751530237</v>
      </c>
      <c r="CR361" s="240">
        <v>35.82</v>
      </c>
    </row>
    <row r="362" spans="50:96" ht="16.5" thickBot="1" x14ac:dyDescent="0.55000000000000004">
      <c r="AY362" s="38">
        <f t="shared" si="134"/>
        <v>2019</v>
      </c>
      <c r="AZ362" s="36" t="s">
        <v>201</v>
      </c>
      <c r="BA362" s="36">
        <f t="shared" si="143"/>
        <v>9087.132384045819</v>
      </c>
      <c r="BC362" s="42">
        <v>9087.132384045819</v>
      </c>
      <c r="BD362" s="32">
        <f t="shared" si="144"/>
        <v>817.25853960780194</v>
      </c>
      <c r="BE362" s="32">
        <f t="shared" si="118"/>
        <v>730.32563304873997</v>
      </c>
      <c r="BH362" s="42">
        <v>730.32563304873997</v>
      </c>
      <c r="BI362" s="32">
        <f t="shared" si="136"/>
        <v>234.63994524028445</v>
      </c>
      <c r="BJ362" s="32">
        <f t="shared" si="119"/>
        <v>238.78292098080999</v>
      </c>
      <c r="BK362" s="32"/>
      <c r="BL362" s="32"/>
      <c r="BM362" s="32">
        <v>238.78292098080999</v>
      </c>
      <c r="BN362" s="32">
        <f t="shared" si="137"/>
        <v>897.92026534893046</v>
      </c>
      <c r="BO362" s="32">
        <f t="shared" si="120"/>
        <v>883.83654673942999</v>
      </c>
      <c r="BP362" s="32"/>
      <c r="BQ362" s="32"/>
      <c r="BR362" s="32">
        <v>883.83654673942999</v>
      </c>
      <c r="BS362" s="32">
        <f t="shared" si="138"/>
        <v>75.798494580409439</v>
      </c>
      <c r="BT362" s="32">
        <f t="shared" si="121"/>
        <v>106.900100922856</v>
      </c>
      <c r="BU362" s="32"/>
      <c r="BV362" s="32"/>
      <c r="BW362" s="32">
        <v>106.900100922856</v>
      </c>
      <c r="BX362" s="32">
        <f t="shared" si="139"/>
        <v>761.94170250607669</v>
      </c>
      <c r="BY362" s="32">
        <f t="shared" si="122"/>
        <v>787.59588841613004</v>
      </c>
      <c r="BZ362" s="32"/>
      <c r="CA362" s="32"/>
      <c r="CB362" s="32">
        <v>787.59588841613004</v>
      </c>
      <c r="CC362" s="32">
        <f t="shared" si="140"/>
        <v>2125.804805227574</v>
      </c>
      <c r="CD362" s="32">
        <f t="shared" si="123"/>
        <v>2181.6106197621798</v>
      </c>
      <c r="CF362" s="32"/>
      <c r="CG362" s="32">
        <v>2181.6106197621798</v>
      </c>
      <c r="CH362" s="32">
        <f t="shared" si="141"/>
        <v>645.36619308402203</v>
      </c>
      <c r="CI362" s="32">
        <f t="shared" si="124"/>
        <v>730.06882378681996</v>
      </c>
      <c r="CK362" s="32"/>
      <c r="CL362" s="32">
        <v>730.06882378681996</v>
      </c>
      <c r="CM362" s="32">
        <f t="shared" si="142"/>
        <v>3212.6326092476643</v>
      </c>
      <c r="CN362" s="32">
        <f t="shared" si="125"/>
        <v>3428.0118503893204</v>
      </c>
      <c r="CQ362">
        <v>3428.0118503893204</v>
      </c>
      <c r="CR362" s="240">
        <v>37.53</v>
      </c>
    </row>
    <row r="363" spans="50:96" ht="16.5" thickBot="1" x14ac:dyDescent="0.55000000000000004">
      <c r="AY363" s="40">
        <f t="shared" si="134"/>
        <v>2019</v>
      </c>
      <c r="AZ363" s="41" t="s">
        <v>202</v>
      </c>
      <c r="BA363" s="36">
        <f t="shared" si="143"/>
        <v>9115.641039495109</v>
      </c>
      <c r="BB363" s="5"/>
      <c r="BC363" s="32">
        <v>9115.641039495109</v>
      </c>
      <c r="BD363" s="32">
        <f t="shared" si="144"/>
        <v>853.49209793020646</v>
      </c>
      <c r="BE363" s="32">
        <f t="shared" si="118"/>
        <v>762.70497830724003</v>
      </c>
      <c r="BF363" s="5"/>
      <c r="BH363" s="32">
        <v>762.70497830724003</v>
      </c>
      <c r="BI363" s="32">
        <f t="shared" si="136"/>
        <v>221.19320848569944</v>
      </c>
      <c r="BJ363" s="32">
        <f t="shared" si="119"/>
        <v>225.09875873541</v>
      </c>
      <c r="BK363" s="42"/>
      <c r="BL363" s="42"/>
      <c r="BM363" s="42">
        <v>225.09875873541</v>
      </c>
      <c r="BN363" s="32">
        <f t="shared" si="137"/>
        <v>896.32105893570099</v>
      </c>
      <c r="BO363" s="32">
        <f t="shared" si="120"/>
        <v>882.26242359248999</v>
      </c>
      <c r="BP363" s="42"/>
      <c r="BQ363" s="42"/>
      <c r="BR363" s="42">
        <v>882.26242359248999</v>
      </c>
      <c r="BS363" s="32">
        <f t="shared" si="138"/>
        <v>79.177686740161121</v>
      </c>
      <c r="BT363" s="32">
        <f t="shared" si="121"/>
        <v>111.66584178505701</v>
      </c>
      <c r="BU363" s="42"/>
      <c r="BV363" s="42"/>
      <c r="BW363" s="42">
        <v>111.66584178505701</v>
      </c>
      <c r="BX363" s="32">
        <f t="shared" si="139"/>
        <v>749.72979700258668</v>
      </c>
      <c r="BY363" s="32">
        <f t="shared" si="122"/>
        <v>774.97281432445004</v>
      </c>
      <c r="BZ363" s="42"/>
      <c r="CA363" s="42"/>
      <c r="CB363" s="42">
        <v>774.97281432445004</v>
      </c>
      <c r="CC363" s="32">
        <f t="shared" si="140"/>
        <v>2129.8600928752307</v>
      </c>
      <c r="CD363" s="32">
        <f t="shared" si="123"/>
        <v>2185.7723652698401</v>
      </c>
      <c r="CE363" s="5"/>
      <c r="CF363" s="42"/>
      <c r="CG363" s="42">
        <v>2185.7723652698401</v>
      </c>
      <c r="CH363" s="32">
        <f t="shared" si="141"/>
        <v>617.09051631353555</v>
      </c>
      <c r="CI363" s="32">
        <f t="shared" si="124"/>
        <v>698.08203814042997</v>
      </c>
      <c r="CJ363" s="5"/>
      <c r="CK363" s="42"/>
      <c r="CL363" s="42">
        <v>698.08203814042997</v>
      </c>
      <c r="CM363" s="32">
        <f t="shared" si="142"/>
        <v>3224.0375256575644</v>
      </c>
      <c r="CN363" s="32">
        <f t="shared" si="125"/>
        <v>3440.1813678415483</v>
      </c>
      <c r="CO363" s="5"/>
      <c r="CP363" s="5"/>
      <c r="CQ363" s="5">
        <v>3440.1813678415483</v>
      </c>
      <c r="CR363" s="240">
        <v>37.64</v>
      </c>
    </row>
    <row r="364" spans="50:96" ht="16" x14ac:dyDescent="0.5">
      <c r="AY364" s="38">
        <f t="shared" si="134"/>
        <v>2020</v>
      </c>
      <c r="AZ364" s="36" t="s">
        <v>203</v>
      </c>
      <c r="BA364" s="36">
        <f t="shared" si="143"/>
        <v>9063.3737370672861</v>
      </c>
      <c r="BC364" s="32">
        <v>9063.3737370672861</v>
      </c>
      <c r="BD364" s="32">
        <f t="shared" si="144"/>
        <v>813.48865968538871</v>
      </c>
      <c r="BE364" s="32">
        <f t="shared" si="118"/>
        <v>726.95676040021999</v>
      </c>
      <c r="BH364" s="32">
        <v>726.95676040021999</v>
      </c>
      <c r="BI364" s="32">
        <f t="shared" si="136"/>
        <v>229.97829551185814</v>
      </c>
      <c r="BJ364" s="32">
        <f t="shared" si="119"/>
        <v>234.03896173038001</v>
      </c>
      <c r="BK364" s="32"/>
      <c r="BL364" s="32"/>
      <c r="BM364" s="32">
        <v>234.03896173038001</v>
      </c>
      <c r="BN364" s="32">
        <f t="shared" si="137"/>
        <v>890.62314461541109</v>
      </c>
      <c r="BO364" s="32">
        <f t="shared" si="120"/>
        <v>876.65388003823</v>
      </c>
      <c r="BP364" s="32"/>
      <c r="BQ364" s="32"/>
      <c r="BR364" s="32">
        <v>876.65388003823</v>
      </c>
      <c r="BS364" s="32">
        <f t="shared" si="138"/>
        <v>82.058805941637516</v>
      </c>
      <c r="BT364" s="32">
        <f t="shared" si="121"/>
        <v>115.72914060271199</v>
      </c>
      <c r="BU364" s="32"/>
      <c r="BV364" s="32"/>
      <c r="BW364" s="32">
        <v>115.72914060271199</v>
      </c>
      <c r="BX364" s="32">
        <f t="shared" si="139"/>
        <v>747.53916189638699</v>
      </c>
      <c r="BY364" s="32">
        <f t="shared" si="122"/>
        <v>772.70842165899001</v>
      </c>
      <c r="BZ364" s="32"/>
      <c r="CA364" s="32"/>
      <c r="CB364" s="32">
        <v>772.70842165899001</v>
      </c>
      <c r="CC364" s="32">
        <f t="shared" si="140"/>
        <v>2105.5500563985861</v>
      </c>
      <c r="CD364" s="32">
        <f t="shared" si="123"/>
        <v>2160.8241510152502</v>
      </c>
      <c r="CF364" s="32"/>
      <c r="CG364" s="32">
        <v>2160.8241510152502</v>
      </c>
      <c r="CH364" s="32">
        <f t="shared" si="141"/>
        <v>635.44328248581553</v>
      </c>
      <c r="CI364" s="32">
        <f t="shared" si="124"/>
        <v>718.84355703655001</v>
      </c>
      <c r="CK364" s="32"/>
      <c r="CL364" s="32">
        <v>718.84355703655001</v>
      </c>
      <c r="CM364" s="32">
        <f t="shared" si="142"/>
        <v>3186.3873165177602</v>
      </c>
      <c r="CN364" s="32">
        <f t="shared" si="125"/>
        <v>3400.0070376895833</v>
      </c>
      <c r="CQ364">
        <v>3400.0070376895833</v>
      </c>
      <c r="CR364" s="240">
        <v>37.24</v>
      </c>
    </row>
    <row r="365" spans="50:96" ht="16" x14ac:dyDescent="0.5">
      <c r="AY365" s="38">
        <f t="shared" si="134"/>
        <v>2020</v>
      </c>
      <c r="AZ365" s="36" t="s">
        <v>192</v>
      </c>
      <c r="BA365" s="36">
        <f t="shared" si="143"/>
        <v>8942.424519777991</v>
      </c>
      <c r="BC365" s="32">
        <v>8942.424519777991</v>
      </c>
      <c r="BD365" s="32">
        <f t="shared" si="144"/>
        <v>759.94832679760805</v>
      </c>
      <c r="BE365" s="32">
        <f t="shared" si="118"/>
        <v>679.11158581363998</v>
      </c>
      <c r="BH365" s="32">
        <v>679.11158581363998</v>
      </c>
      <c r="BI365" s="32">
        <f t="shared" si="136"/>
        <v>223.15686208813335</v>
      </c>
      <c r="BJ365" s="32">
        <f t="shared" si="119"/>
        <v>227.09708405254</v>
      </c>
      <c r="BK365" s="32"/>
      <c r="BL365" s="32"/>
      <c r="BM365" s="32">
        <v>227.09708405254</v>
      </c>
      <c r="BN365" s="32">
        <f t="shared" si="137"/>
        <v>874.10046091052607</v>
      </c>
      <c r="BO365" s="32">
        <f t="shared" si="120"/>
        <v>860.39035166923998</v>
      </c>
      <c r="BP365" s="32"/>
      <c r="BQ365" s="32"/>
      <c r="BR365" s="32">
        <v>860.39035166923998</v>
      </c>
      <c r="BS365" s="32">
        <f t="shared" si="138"/>
        <v>82.616966747284863</v>
      </c>
      <c r="BT365" s="32">
        <f t="shared" si="121"/>
        <v>116.51632571483302</v>
      </c>
      <c r="BU365" s="32"/>
      <c r="BV365" s="32"/>
      <c r="BW365" s="32">
        <v>116.51632571483302</v>
      </c>
      <c r="BX365" s="32">
        <f t="shared" si="139"/>
        <v>731.83136951182541</v>
      </c>
      <c r="BY365" s="32">
        <f t="shared" si="122"/>
        <v>756.47175596988995</v>
      </c>
      <c r="BZ365" s="32"/>
      <c r="CA365" s="32"/>
      <c r="CB365" s="32">
        <v>756.47175596988995</v>
      </c>
      <c r="CC365" s="32">
        <f t="shared" si="140"/>
        <v>2061.4787168384169</v>
      </c>
      <c r="CD365" s="32">
        <f t="shared" si="123"/>
        <v>2115.5958675081401</v>
      </c>
      <c r="CF365" s="32"/>
      <c r="CG365" s="32">
        <v>2115.5958675081401</v>
      </c>
      <c r="CH365" s="32">
        <f t="shared" si="141"/>
        <v>646.70716170650087</v>
      </c>
      <c r="CI365" s="32">
        <f t="shared" si="124"/>
        <v>731.58579104578007</v>
      </c>
      <c r="CK365" s="32"/>
      <c r="CL365" s="32">
        <v>731.58579104578007</v>
      </c>
      <c r="CM365" s="32">
        <f t="shared" si="142"/>
        <v>3183.6050152086837</v>
      </c>
      <c r="CN365" s="32">
        <f t="shared" si="125"/>
        <v>3397.0382071325462</v>
      </c>
      <c r="CQ365">
        <v>3397.0382071325462</v>
      </c>
      <c r="CR365" s="240">
        <v>36.35</v>
      </c>
    </row>
    <row r="366" spans="50:96" ht="16" x14ac:dyDescent="0.5">
      <c r="AX366" s="241">
        <f>+BA365-BA408</f>
        <v>-110.56422236317849</v>
      </c>
      <c r="AY366" s="38">
        <f t="shared" si="134"/>
        <v>2020</v>
      </c>
      <c r="AZ366" s="36" t="s">
        <v>193</v>
      </c>
      <c r="BA366" s="36">
        <f t="shared" si="143"/>
        <v>8235.9307920195133</v>
      </c>
      <c r="BC366" s="32">
        <v>8235.9307920195133</v>
      </c>
      <c r="BD366" s="32">
        <f t="shared" si="144"/>
        <v>669.86449999891727</v>
      </c>
      <c r="BE366" s="32">
        <f t="shared" si="118"/>
        <v>598.61009865172002</v>
      </c>
      <c r="BH366" s="32">
        <v>598.61009865172002</v>
      </c>
      <c r="BI366" s="32">
        <f t="shared" si="136"/>
        <v>220.76486904772875</v>
      </c>
      <c r="BJ366" s="32">
        <f t="shared" si="119"/>
        <v>224.66285622075</v>
      </c>
      <c r="BK366" s="32"/>
      <c r="BL366" s="32"/>
      <c r="BM366" s="32">
        <v>224.66285622075</v>
      </c>
      <c r="BN366" s="32">
        <f t="shared" si="137"/>
        <v>822.61798180606661</v>
      </c>
      <c r="BO366" s="32">
        <f t="shared" si="120"/>
        <v>809.71536603275001</v>
      </c>
      <c r="BP366" s="32"/>
      <c r="BQ366" s="32"/>
      <c r="BR366" s="32">
        <v>809.71536603275001</v>
      </c>
      <c r="BS366" s="32">
        <f t="shared" si="138"/>
        <v>81.716151113177062</v>
      </c>
      <c r="BT366" s="32">
        <f t="shared" si="121"/>
        <v>115.24588778948799</v>
      </c>
      <c r="BU366" s="32"/>
      <c r="BV366" s="32"/>
      <c r="BW366" s="32">
        <v>115.24588778948799</v>
      </c>
      <c r="BX366" s="32">
        <f t="shared" si="139"/>
        <v>659.86528911134837</v>
      </c>
      <c r="BY366" s="32">
        <f t="shared" si="122"/>
        <v>682.08261459278003</v>
      </c>
      <c r="BZ366" s="32"/>
      <c r="CA366" s="32"/>
      <c r="CB366" s="32">
        <v>682.08261459278003</v>
      </c>
      <c r="CC366" s="32">
        <f t="shared" si="140"/>
        <v>1825.1852558643548</v>
      </c>
      <c r="CD366" s="32">
        <f t="shared" si="123"/>
        <v>1873.0993209890498</v>
      </c>
      <c r="CF366" s="32"/>
      <c r="CG366" s="32">
        <v>1873.0993209890498</v>
      </c>
      <c r="CH366" s="32">
        <f t="shared" si="141"/>
        <v>613.42618711176635</v>
      </c>
      <c r="CI366" s="32">
        <f t="shared" si="124"/>
        <v>693.93677528195997</v>
      </c>
      <c r="CK366" s="32"/>
      <c r="CL366" s="32">
        <v>693.93677528195997</v>
      </c>
      <c r="CM366" s="32">
        <f t="shared" si="142"/>
        <v>3009.5095258046422</v>
      </c>
      <c r="CN366" s="32">
        <f t="shared" si="125"/>
        <v>3211.2711203332428</v>
      </c>
      <c r="CQ366">
        <v>3211.2711203332428</v>
      </c>
      <c r="CR366" s="240">
        <v>35.229999999999997</v>
      </c>
    </row>
    <row r="367" spans="50:96" ht="16" x14ac:dyDescent="0.5">
      <c r="AY367" s="38">
        <f t="shared" si="134"/>
        <v>2020</v>
      </c>
      <c r="AZ367" s="36" t="s">
        <v>194</v>
      </c>
      <c r="BA367" s="36">
        <f t="shared" si="143"/>
        <v>7450.5225645242326</v>
      </c>
      <c r="BC367" s="32">
        <v>7450.5225645242326</v>
      </c>
      <c r="BD367" s="32">
        <f t="shared" si="144"/>
        <v>569.43545860297809</v>
      </c>
      <c r="BE367" s="32">
        <f t="shared" ref="BE367:BE406" si="145">+BH367</f>
        <v>508.86383149228999</v>
      </c>
      <c r="BH367" s="32">
        <v>508.86383149228999</v>
      </c>
      <c r="BI367" s="32">
        <f t="shared" si="136"/>
        <v>197.537314449891</v>
      </c>
      <c r="BJ367" s="32">
        <f t="shared" ref="BJ367:BJ404" si="146">+BM367</f>
        <v>201.02517880638999</v>
      </c>
      <c r="BK367" s="32"/>
      <c r="BL367" s="32"/>
      <c r="BM367" s="32">
        <v>201.02517880638999</v>
      </c>
      <c r="BN367" s="32">
        <f t="shared" si="137"/>
        <v>766.49687230714278</v>
      </c>
      <c r="BO367" s="32">
        <f t="shared" ref="BO367:BO406" si="147">+BR367</f>
        <v>754.47450608909003</v>
      </c>
      <c r="BP367" s="32"/>
      <c r="BQ367" s="32"/>
      <c r="BR367" s="32">
        <v>754.47450608909003</v>
      </c>
      <c r="BS367" s="32">
        <f t="shared" si="138"/>
        <v>78.449202484731501</v>
      </c>
      <c r="BT367" s="32">
        <f t="shared" ref="BT367:BT406" si="148">+BW367</f>
        <v>110.638446177041</v>
      </c>
      <c r="BU367" s="32"/>
      <c r="BV367" s="32"/>
      <c r="BW367" s="32">
        <v>110.638446177041</v>
      </c>
      <c r="BX367" s="32">
        <f t="shared" si="139"/>
        <v>566.85314253344814</v>
      </c>
      <c r="BY367" s="32">
        <f t="shared" ref="BY367:BY406" si="149">+CB367</f>
        <v>585.93879679600002</v>
      </c>
      <c r="BZ367" s="32"/>
      <c r="CA367" s="32"/>
      <c r="CB367" s="32">
        <v>585.93879679600002</v>
      </c>
      <c r="CC367" s="32">
        <f t="shared" si="140"/>
        <v>1604.2861628635117</v>
      </c>
      <c r="CD367" s="32">
        <f t="shared" ref="CD367:CD406" si="150">+CG367</f>
        <v>1646.4012695022002</v>
      </c>
      <c r="CF367" s="32"/>
      <c r="CG367" s="32">
        <v>1646.4012695022002</v>
      </c>
      <c r="CH367" s="32">
        <f t="shared" si="141"/>
        <v>558.35981091601889</v>
      </c>
      <c r="CI367" s="32">
        <f t="shared" ref="CI367:CI406" si="151">+CL367</f>
        <v>631.64308074039002</v>
      </c>
      <c r="CK367" s="32"/>
      <c r="CL367" s="32">
        <v>631.64308074039002</v>
      </c>
      <c r="CM367" s="32">
        <f t="shared" si="142"/>
        <v>2816.5967760921335</v>
      </c>
      <c r="CN367" s="32">
        <f t="shared" ref="CN367:CN406" si="152">+CQ367</f>
        <v>3005.4252386093021</v>
      </c>
      <c r="CQ367">
        <v>3005.4252386093021</v>
      </c>
      <c r="CR367" s="240">
        <v>33.78</v>
      </c>
    </row>
    <row r="368" spans="50:96" ht="16" x14ac:dyDescent="0.5">
      <c r="AY368" s="38">
        <f t="shared" si="134"/>
        <v>2020</v>
      </c>
      <c r="AZ368" s="36" t="s">
        <v>195</v>
      </c>
      <c r="BA368" s="36">
        <f t="shared" si="143"/>
        <v>7142.5682851833581</v>
      </c>
      <c r="BC368" s="32">
        <v>7142.5682851833581</v>
      </c>
      <c r="BD368" s="32">
        <f t="shared" si="144"/>
        <v>524.26431731256059</v>
      </c>
      <c r="BE368" s="32">
        <f t="shared" si="145"/>
        <v>468.49760616744999</v>
      </c>
      <c r="BH368" s="32">
        <v>468.49760616744999</v>
      </c>
      <c r="BI368" s="32">
        <f t="shared" si="136"/>
        <v>186.71185761894662</v>
      </c>
      <c r="BJ368" s="32">
        <f t="shared" si="146"/>
        <v>190.00857973415</v>
      </c>
      <c r="BK368" s="32"/>
      <c r="BL368" s="32"/>
      <c r="BM368" s="32">
        <v>190.00857973415</v>
      </c>
      <c r="BN368" s="32">
        <f t="shared" si="137"/>
        <v>759.18909895568822</v>
      </c>
      <c r="BO368" s="32">
        <f t="shared" si="147"/>
        <v>747.28135385435996</v>
      </c>
      <c r="BP368" s="32"/>
      <c r="BQ368" s="32"/>
      <c r="BR368" s="32">
        <v>747.28135385435996</v>
      </c>
      <c r="BS368" s="32">
        <f t="shared" si="138"/>
        <v>77.214072941363298</v>
      </c>
      <c r="BT368" s="32">
        <f t="shared" si="148"/>
        <v>108.896518800122</v>
      </c>
      <c r="BU368" s="32"/>
      <c r="BV368" s="32"/>
      <c r="BW368" s="32">
        <v>108.896518800122</v>
      </c>
      <c r="BX368" s="32">
        <f t="shared" si="139"/>
        <v>509.57008403962294</v>
      </c>
      <c r="BY368" s="32">
        <f t="shared" si="149"/>
        <v>526.72704713425003</v>
      </c>
      <c r="BZ368" s="32"/>
      <c r="CA368" s="32"/>
      <c r="CB368" s="32">
        <v>526.72704713425003</v>
      </c>
      <c r="CC368" s="32">
        <f t="shared" si="140"/>
        <v>1519.2566772961716</v>
      </c>
      <c r="CD368" s="32">
        <f t="shared" si="150"/>
        <v>1559.1396224072</v>
      </c>
      <c r="CF368" s="32"/>
      <c r="CG368" s="32">
        <v>1559.1396224072</v>
      </c>
      <c r="CH368" s="32">
        <f t="shared" si="141"/>
        <v>529.1243964156007</v>
      </c>
      <c r="CI368" s="32">
        <f t="shared" si="151"/>
        <v>598.57059428855996</v>
      </c>
      <c r="CK368" s="32"/>
      <c r="CL368" s="32">
        <v>598.57059428855996</v>
      </c>
      <c r="CM368" s="32">
        <f t="shared" si="142"/>
        <v>2749.0795283538941</v>
      </c>
      <c r="CN368" s="32">
        <f t="shared" si="152"/>
        <v>2933.3815431409439</v>
      </c>
      <c r="CQ368">
        <v>2933.3815431409439</v>
      </c>
      <c r="CR368" s="240">
        <v>32.47</v>
      </c>
    </row>
    <row r="369" spans="51:96" ht="16" x14ac:dyDescent="0.5">
      <c r="AY369" s="38">
        <f t="shared" si="134"/>
        <v>2020</v>
      </c>
      <c r="AZ369" s="36" t="s">
        <v>196</v>
      </c>
      <c r="BA369" s="36">
        <f t="shared" si="143"/>
        <v>7073.1925249337692</v>
      </c>
      <c r="BC369" s="32">
        <v>7073.1925249337692</v>
      </c>
      <c r="BD369" s="32">
        <f t="shared" si="144"/>
        <v>501.09619334169446</v>
      </c>
      <c r="BE369" s="32">
        <f t="shared" si="145"/>
        <v>447.79390717191001</v>
      </c>
      <c r="BH369" s="32">
        <v>447.79390717191001</v>
      </c>
      <c r="BI369" s="32">
        <f t="shared" si="136"/>
        <v>181.67076898292848</v>
      </c>
      <c r="BJ369" s="32">
        <f t="shared" si="146"/>
        <v>184.87848192323</v>
      </c>
      <c r="BK369" s="32"/>
      <c r="BL369" s="32"/>
      <c r="BM369" s="32">
        <v>184.87848192323</v>
      </c>
      <c r="BN369" s="32">
        <f t="shared" si="137"/>
        <v>756.62254116233419</v>
      </c>
      <c r="BO369" s="32">
        <f t="shared" si="147"/>
        <v>744.75505206051002</v>
      </c>
      <c r="BP369" s="32"/>
      <c r="BQ369" s="32"/>
      <c r="BR369" s="32">
        <v>744.75505206051002</v>
      </c>
      <c r="BS369" s="32">
        <f t="shared" si="138"/>
        <v>75.608974454449694</v>
      </c>
      <c r="BT369" s="32">
        <f t="shared" si="148"/>
        <v>106.632816978707</v>
      </c>
      <c r="BU369" s="32"/>
      <c r="BV369" s="32"/>
      <c r="BW369" s="32">
        <v>106.632816978707</v>
      </c>
      <c r="BX369" s="32">
        <f t="shared" si="139"/>
        <v>482.96488328108939</v>
      </c>
      <c r="BY369" s="32">
        <f t="shared" si="149"/>
        <v>499.22606292642001</v>
      </c>
      <c r="BZ369" s="32"/>
      <c r="CA369" s="32"/>
      <c r="CB369" s="32">
        <v>499.22606292642001</v>
      </c>
      <c r="CC369" s="32">
        <f t="shared" si="140"/>
        <v>1498.441465640966</v>
      </c>
      <c r="CD369" s="32">
        <f t="shared" si="150"/>
        <v>1537.7779777783401</v>
      </c>
      <c r="CF369" s="32"/>
      <c r="CG369" s="32">
        <v>1537.7779777783401</v>
      </c>
      <c r="CH369" s="32">
        <f t="shared" si="141"/>
        <v>517.16164387279809</v>
      </c>
      <c r="CI369" s="32">
        <f t="shared" si="151"/>
        <v>585.03776165528996</v>
      </c>
      <c r="CK369" s="32"/>
      <c r="CL369" s="32">
        <v>585.03776165528996</v>
      </c>
      <c r="CM369" s="32">
        <f t="shared" si="142"/>
        <v>2760.9887284921715</v>
      </c>
      <c r="CN369" s="32">
        <f t="shared" si="152"/>
        <v>2946.0891521856747</v>
      </c>
      <c r="CQ369">
        <v>2946.0891521856747</v>
      </c>
      <c r="CR369" s="240">
        <v>32.24</v>
      </c>
    </row>
    <row r="370" spans="51:96" ht="16" x14ac:dyDescent="0.5">
      <c r="AY370" s="38">
        <f t="shared" si="134"/>
        <v>2020</v>
      </c>
      <c r="AZ370" s="36" t="s">
        <v>197</v>
      </c>
      <c r="BA370" s="36">
        <f t="shared" si="143"/>
        <v>7191.4135982542148</v>
      </c>
      <c r="BC370" s="32">
        <v>7191.4135982542148</v>
      </c>
      <c r="BD370" s="32">
        <f t="shared" si="144"/>
        <v>471.79949407987095</v>
      </c>
      <c r="BE370" s="32">
        <f t="shared" si="145"/>
        <v>421.61353780568999</v>
      </c>
      <c r="BH370" s="32">
        <v>421.61353780568999</v>
      </c>
      <c r="BI370" s="32">
        <f>+BI369*BM370/BM369</f>
        <v>185.90597880754942</v>
      </c>
      <c r="BJ370" s="32">
        <f t="shared" si="146"/>
        <v>189.18847173274</v>
      </c>
      <c r="BK370" s="32"/>
      <c r="BL370" s="32"/>
      <c r="BM370" s="32">
        <v>189.18847173274</v>
      </c>
      <c r="BN370" s="32">
        <f t="shared" si="137"/>
        <v>772.58705717716816</v>
      </c>
      <c r="BO370" s="32">
        <f t="shared" si="147"/>
        <v>760.46916749974002</v>
      </c>
      <c r="BP370" s="32"/>
      <c r="BQ370" s="32"/>
      <c r="BR370" s="32">
        <v>760.46916749974002</v>
      </c>
      <c r="BS370" s="32">
        <f t="shared" si="138"/>
        <v>76.07798458401389</v>
      </c>
      <c r="BT370" s="32">
        <f t="shared" si="148"/>
        <v>107.294271146917</v>
      </c>
      <c r="BU370" s="32"/>
      <c r="BV370" s="32"/>
      <c r="BW370" s="32">
        <v>107.294271146917</v>
      </c>
      <c r="BX370" s="32">
        <f t="shared" si="139"/>
        <v>479.9007453085556</v>
      </c>
      <c r="BY370" s="32">
        <f t="shared" si="149"/>
        <v>496.05875700160999</v>
      </c>
      <c r="BZ370" s="32"/>
      <c r="CA370" s="32"/>
      <c r="CB370" s="32">
        <v>496.05875700160999</v>
      </c>
      <c r="CC370" s="32">
        <f t="shared" si="140"/>
        <v>1550.9518776632494</v>
      </c>
      <c r="CD370" s="32">
        <f t="shared" si="150"/>
        <v>1591.6668730495301</v>
      </c>
      <c r="CF370" s="32"/>
      <c r="CG370" s="32">
        <v>1591.6668730495301</v>
      </c>
      <c r="CH370" s="32">
        <f t="shared" si="141"/>
        <v>512.40002223321233</v>
      </c>
      <c r="CI370" s="32">
        <f t="shared" si="151"/>
        <v>579.65118958662003</v>
      </c>
      <c r="CK370" s="32"/>
      <c r="CL370" s="32">
        <v>579.65118958662003</v>
      </c>
      <c r="CM370" s="32">
        <f t="shared" si="142"/>
        <v>2830.7145939656352</v>
      </c>
      <c r="CN370" s="32">
        <f t="shared" si="152"/>
        <v>3020.4895341134602</v>
      </c>
      <c r="CQ370">
        <v>3020.4895341134602</v>
      </c>
      <c r="CR370" s="240">
        <v>32.83</v>
      </c>
    </row>
    <row r="371" spans="51:96" ht="16" x14ac:dyDescent="0.5">
      <c r="AY371" s="38">
        <f t="shared" si="134"/>
        <v>2020</v>
      </c>
      <c r="AZ371" s="36" t="s">
        <v>198</v>
      </c>
      <c r="BA371" s="36">
        <f t="shared" si="143"/>
        <v>7365.0552540326707</v>
      </c>
      <c r="BC371" s="32">
        <v>7365.0552540326707</v>
      </c>
      <c r="BD371" s="32">
        <f t="shared" si="144"/>
        <v>533.38953176187988</v>
      </c>
      <c r="BE371" s="32">
        <f t="shared" si="145"/>
        <v>476.65215909827998</v>
      </c>
      <c r="BH371" s="32">
        <v>476.65215909827998</v>
      </c>
      <c r="BI371" s="32">
        <f t="shared" si="136"/>
        <v>187.58459836408221</v>
      </c>
      <c r="BJ371" s="32">
        <f t="shared" si="146"/>
        <v>190.89673023285999</v>
      </c>
      <c r="BK371" s="32"/>
      <c r="BL371" s="32"/>
      <c r="BM371" s="32">
        <v>190.89673023285999</v>
      </c>
      <c r="BN371" s="32">
        <f t="shared" si="137"/>
        <v>800.24065069860592</v>
      </c>
      <c r="BO371" s="32">
        <f t="shared" si="147"/>
        <v>787.68901935755002</v>
      </c>
      <c r="BP371" s="32"/>
      <c r="BQ371" s="32"/>
      <c r="BR371" s="32">
        <v>787.68901935755002</v>
      </c>
      <c r="BS371" s="32">
        <f t="shared" si="138"/>
        <v>77.320542768371112</v>
      </c>
      <c r="BT371" s="32">
        <f t="shared" si="148"/>
        <v>109.04667528166399</v>
      </c>
      <c r="BU371" s="32"/>
      <c r="BV371" s="32"/>
      <c r="BW371" s="32">
        <v>109.04667528166399</v>
      </c>
      <c r="BX371" s="32">
        <f t="shared" si="139"/>
        <v>502.90853226951788</v>
      </c>
      <c r="BY371" s="32">
        <f t="shared" si="149"/>
        <v>519.84120433636997</v>
      </c>
      <c r="BZ371" s="32"/>
      <c r="CA371" s="32"/>
      <c r="CB371" s="32">
        <v>519.84120433636997</v>
      </c>
      <c r="CC371" s="32">
        <f t="shared" si="140"/>
        <v>1556.2862937465943</v>
      </c>
      <c r="CD371" s="32">
        <f t="shared" si="150"/>
        <v>1597.1413261832502</v>
      </c>
      <c r="CF371" s="32"/>
      <c r="CG371" s="32">
        <v>1597.1413261832502</v>
      </c>
      <c r="CH371" s="32">
        <f t="shared" si="141"/>
        <v>513.98501984230643</v>
      </c>
      <c r="CI371" s="32">
        <f t="shared" si="151"/>
        <v>581.44421400062993</v>
      </c>
      <c r="CK371" s="32"/>
      <c r="CL371" s="32">
        <v>581.44421400062993</v>
      </c>
      <c r="CM371" s="32">
        <f t="shared" si="142"/>
        <v>2879.9978497602797</v>
      </c>
      <c r="CN371" s="32">
        <f t="shared" si="152"/>
        <v>3073.076806123182</v>
      </c>
      <c r="CQ371">
        <v>3073.076806123182</v>
      </c>
      <c r="CR371" s="240">
        <v>33.76</v>
      </c>
    </row>
    <row r="372" spans="51:96" ht="16" x14ac:dyDescent="0.5">
      <c r="AY372" s="38">
        <f t="shared" si="134"/>
        <v>2020</v>
      </c>
      <c r="AZ372" s="36" t="s">
        <v>199</v>
      </c>
      <c r="BA372" s="36">
        <f t="shared" si="143"/>
        <v>7667.659398293853</v>
      </c>
      <c r="BC372" s="32">
        <v>7667.659398293853</v>
      </c>
      <c r="BD372" s="32">
        <f t="shared" si="144"/>
        <v>568.84108969291719</v>
      </c>
      <c r="BE372" s="32">
        <f t="shared" si="145"/>
        <v>508.33268641461001</v>
      </c>
      <c r="BH372" s="32">
        <v>508.33268641461001</v>
      </c>
      <c r="BI372" s="32">
        <f t="shared" si="136"/>
        <v>192.78331513627788</v>
      </c>
      <c r="BJ372" s="32">
        <f t="shared" si="146"/>
        <v>196.18723937845999</v>
      </c>
      <c r="BK372" s="32"/>
      <c r="BL372" s="32"/>
      <c r="BM372" s="32">
        <v>196.18723937845999</v>
      </c>
      <c r="BN372" s="32">
        <f t="shared" si="137"/>
        <v>818.04717820111307</v>
      </c>
      <c r="BO372" s="32">
        <f t="shared" si="147"/>
        <v>805.21625466403998</v>
      </c>
      <c r="BP372" s="32"/>
      <c r="BQ372" s="32"/>
      <c r="BR372" s="32">
        <v>805.21625466403998</v>
      </c>
      <c r="BS372" s="32">
        <f t="shared" si="138"/>
        <v>78.685549531590382</v>
      </c>
      <c r="BT372" s="32">
        <f t="shared" si="148"/>
        <v>110.97177104453201</v>
      </c>
      <c r="BU372" s="32"/>
      <c r="BV372" s="32"/>
      <c r="BW372" s="32">
        <v>110.97177104453201</v>
      </c>
      <c r="BX372" s="32">
        <f t="shared" si="139"/>
        <v>573.12442797222946</v>
      </c>
      <c r="BY372" s="32">
        <f t="shared" si="149"/>
        <v>592.42123319556003</v>
      </c>
      <c r="BZ372" s="32"/>
      <c r="CA372" s="32"/>
      <c r="CB372" s="32">
        <v>592.42123319556003</v>
      </c>
      <c r="CC372" s="32">
        <f t="shared" si="140"/>
        <v>1647.8417427490681</v>
      </c>
      <c r="CD372" s="32">
        <f t="shared" si="150"/>
        <v>1691.1002538090199</v>
      </c>
      <c r="CF372" s="32"/>
      <c r="CG372" s="32">
        <v>1691.1002538090199</v>
      </c>
      <c r="CH372" s="32">
        <f t="shared" si="141"/>
        <v>542.46706041580285</v>
      </c>
      <c r="CI372" s="32">
        <f t="shared" si="151"/>
        <v>613.66444816129001</v>
      </c>
      <c r="CK372" s="32"/>
      <c r="CL372" s="32">
        <v>613.66444816129001</v>
      </c>
      <c r="CM372" s="32">
        <f t="shared" si="142"/>
        <v>2927.3429243578425</v>
      </c>
      <c r="CN372" s="32">
        <f t="shared" si="152"/>
        <v>3123.5959586434005</v>
      </c>
      <c r="CQ372">
        <v>3123.5959586434005</v>
      </c>
      <c r="CR372" s="240">
        <v>35.35</v>
      </c>
    </row>
    <row r="373" spans="51:96" ht="16" x14ac:dyDescent="0.5">
      <c r="AY373" s="38">
        <f t="shared" si="134"/>
        <v>2020</v>
      </c>
      <c r="AZ373" s="36" t="s">
        <v>200</v>
      </c>
      <c r="BA373" s="36">
        <f t="shared" si="143"/>
        <v>7916.7236210867441</v>
      </c>
      <c r="BC373" s="32">
        <v>7916.7236210867441</v>
      </c>
      <c r="BD373" s="32">
        <f t="shared" si="144"/>
        <v>606.76459515975932</v>
      </c>
      <c r="BE373" s="32">
        <f t="shared" si="145"/>
        <v>542.22221683272005</v>
      </c>
      <c r="BH373" s="32">
        <v>542.22221683272005</v>
      </c>
      <c r="BI373" s="32">
        <f t="shared" si="136"/>
        <v>196.02741641047896</v>
      </c>
      <c r="BJ373" s="32">
        <f t="shared" si="146"/>
        <v>199.48862089479999</v>
      </c>
      <c r="BK373" s="32"/>
      <c r="BL373" s="32"/>
      <c r="BM373" s="32">
        <v>199.48862089479999</v>
      </c>
      <c r="BN373" s="32">
        <f t="shared" si="137"/>
        <v>820.65488087910671</v>
      </c>
      <c r="BO373" s="32">
        <f t="shared" si="147"/>
        <v>807.78305599238001</v>
      </c>
      <c r="BP373" s="32"/>
      <c r="BQ373" s="32"/>
      <c r="BR373" s="32">
        <v>807.78305599238001</v>
      </c>
      <c r="BS373" s="32">
        <f t="shared" si="138"/>
        <v>81.652007630825224</v>
      </c>
      <c r="BT373" s="32">
        <f t="shared" si="148"/>
        <v>115.155424980498</v>
      </c>
      <c r="BU373" s="32"/>
      <c r="BV373" s="32"/>
      <c r="BW373" s="32">
        <v>115.155424980498</v>
      </c>
      <c r="BX373" s="32">
        <f t="shared" si="139"/>
        <v>598.56988331646949</v>
      </c>
      <c r="BY373" s="32">
        <f t="shared" si="149"/>
        <v>618.72342395646001</v>
      </c>
      <c r="BZ373" s="32"/>
      <c r="CA373" s="32"/>
      <c r="CB373" s="32">
        <v>618.72342395646001</v>
      </c>
      <c r="CC373" s="32">
        <f t="shared" si="140"/>
        <v>1742.6378427355487</v>
      </c>
      <c r="CD373" s="32">
        <f t="shared" si="150"/>
        <v>1788.3849047487399</v>
      </c>
      <c r="CF373" s="32"/>
      <c r="CG373" s="32">
        <v>1788.3849047487399</v>
      </c>
      <c r="CH373" s="32">
        <f t="shared" si="141"/>
        <v>564.38622742524728</v>
      </c>
      <c r="CI373" s="32">
        <f t="shared" si="151"/>
        <v>638.46044870867001</v>
      </c>
      <c r="CK373" s="32"/>
      <c r="CL373" s="32">
        <v>638.46044870867001</v>
      </c>
      <c r="CM373" s="32">
        <f t="shared" si="142"/>
        <v>2979.0756327679924</v>
      </c>
      <c r="CN373" s="32">
        <f t="shared" si="152"/>
        <v>3178.7968978893791</v>
      </c>
      <c r="CQ373">
        <v>3178.7968978893791</v>
      </c>
      <c r="CR373" s="240">
        <v>36.619999999999997</v>
      </c>
    </row>
    <row r="374" spans="51:96" ht="16.5" thickBot="1" x14ac:dyDescent="0.55000000000000004">
      <c r="AY374" s="38">
        <f t="shared" si="134"/>
        <v>2020</v>
      </c>
      <c r="AZ374" s="36" t="s">
        <v>201</v>
      </c>
      <c r="BA374" s="36">
        <f t="shared" si="143"/>
        <v>8026.2166007514534</v>
      </c>
      <c r="BC374" s="42">
        <v>8026.2166007514534</v>
      </c>
      <c r="BD374" s="32">
        <f t="shared" si="144"/>
        <v>642.40323836114806</v>
      </c>
      <c r="BE374" s="32">
        <f t="shared" si="145"/>
        <v>574.06992890379001</v>
      </c>
      <c r="BH374" s="42">
        <v>574.06992890379001</v>
      </c>
      <c r="BI374" s="32">
        <f t="shared" si="136"/>
        <v>194.38785439134094</v>
      </c>
      <c r="BJ374" s="32">
        <f t="shared" si="146"/>
        <v>197.82010956073</v>
      </c>
      <c r="BK374" s="32"/>
      <c r="BL374" s="32"/>
      <c r="BM374" s="32">
        <v>197.82010956073</v>
      </c>
      <c r="BN374" s="32">
        <f t="shared" si="137"/>
        <v>792.92064820247651</v>
      </c>
      <c r="BO374" s="32">
        <f t="shared" si="147"/>
        <v>780.48382979009</v>
      </c>
      <c r="BP374" s="32"/>
      <c r="BQ374" s="32"/>
      <c r="BR374" s="32">
        <v>780.48382979009</v>
      </c>
      <c r="BS374" s="32">
        <f t="shared" si="138"/>
        <v>81.768970136195634</v>
      </c>
      <c r="BT374" s="32">
        <f t="shared" si="148"/>
        <v>115.32037949176501</v>
      </c>
      <c r="BU374" s="32"/>
      <c r="BV374" s="32"/>
      <c r="BW374" s="32">
        <v>115.32037949176501</v>
      </c>
      <c r="BX374" s="32">
        <f t="shared" si="139"/>
        <v>634.24848200049087</v>
      </c>
      <c r="BY374" s="32">
        <f t="shared" si="149"/>
        <v>655.60330273926002</v>
      </c>
      <c r="BZ374" s="32"/>
      <c r="CA374" s="32"/>
      <c r="CB374" s="32">
        <v>655.60330273926002</v>
      </c>
      <c r="CC374" s="32">
        <f t="shared" si="140"/>
        <v>1792.710592397407</v>
      </c>
      <c r="CD374" s="32">
        <f t="shared" si="150"/>
        <v>1839.7721450797301</v>
      </c>
      <c r="CF374" s="32"/>
      <c r="CG374" s="32">
        <v>1839.7721450797301</v>
      </c>
      <c r="CH374" s="32">
        <f t="shared" si="141"/>
        <v>574.31929038644341</v>
      </c>
      <c r="CI374" s="32">
        <f t="shared" si="151"/>
        <v>649.69720029310997</v>
      </c>
      <c r="CK374" s="32"/>
      <c r="CL374" s="32">
        <v>649.69720029310997</v>
      </c>
      <c r="CM374" s="32">
        <f t="shared" si="142"/>
        <v>2990.3776695590909</v>
      </c>
      <c r="CN374" s="32">
        <f t="shared" si="152"/>
        <v>3190.8566385338272</v>
      </c>
      <c r="CQ374">
        <v>3190.8566385338272</v>
      </c>
      <c r="CR374" s="240">
        <v>37.049999999999997</v>
      </c>
    </row>
    <row r="375" spans="51:96" ht="16.5" thickBot="1" x14ac:dyDescent="0.55000000000000004">
      <c r="AY375" s="40">
        <f t="shared" si="134"/>
        <v>2020</v>
      </c>
      <c r="AZ375" s="41" t="s">
        <v>202</v>
      </c>
      <c r="BA375" s="36">
        <f t="shared" si="143"/>
        <v>8121.4199958374447</v>
      </c>
      <c r="BB375" s="5"/>
      <c r="BC375" s="111">
        <v>8121.4199958374447</v>
      </c>
      <c r="BD375" s="32">
        <f t="shared" si="144"/>
        <v>664.27582604689201</v>
      </c>
      <c r="BE375" s="32">
        <f t="shared" si="145"/>
        <v>593.61589957749004</v>
      </c>
      <c r="BF375" s="5"/>
      <c r="BH375" s="111">
        <v>593.61589957749004</v>
      </c>
      <c r="BI375" s="32">
        <f t="shared" si="136"/>
        <v>198.63688532788723</v>
      </c>
      <c r="BJ375" s="32">
        <f t="shared" si="146"/>
        <v>202.14416451790001</v>
      </c>
      <c r="BK375" s="42"/>
      <c r="BL375" s="42"/>
      <c r="BM375" s="42">
        <v>202.14416451790001</v>
      </c>
      <c r="BN375" s="32">
        <f t="shared" si="137"/>
        <v>783.67454903946145</v>
      </c>
      <c r="BO375" s="32">
        <f t="shared" si="147"/>
        <v>771.38275403713999</v>
      </c>
      <c r="BP375" s="42"/>
      <c r="BQ375" s="42"/>
      <c r="BR375" s="42">
        <v>771.38275403713999</v>
      </c>
      <c r="BS375" s="32">
        <f t="shared" si="138"/>
        <v>86.232853556244223</v>
      </c>
      <c r="BT375" s="32">
        <f t="shared" si="148"/>
        <v>121.615881674923</v>
      </c>
      <c r="BU375" s="42"/>
      <c r="BV375" s="42"/>
      <c r="BW375" s="42">
        <v>121.615881674923</v>
      </c>
      <c r="BX375" s="32">
        <f t="shared" si="139"/>
        <v>638.20524089217633</v>
      </c>
      <c r="BY375" s="32">
        <f t="shared" si="149"/>
        <v>659.69328367126002</v>
      </c>
      <c r="BZ375" s="42"/>
      <c r="CA375" s="42"/>
      <c r="CB375" s="42">
        <v>659.69328367126002</v>
      </c>
      <c r="CC375" s="32">
        <f t="shared" si="140"/>
        <v>1834.4506516456586</v>
      </c>
      <c r="CD375" s="32">
        <f t="shared" si="150"/>
        <v>1882.60794839599</v>
      </c>
      <c r="CE375" s="5"/>
      <c r="CF375" s="42"/>
      <c r="CG375" s="42">
        <v>1882.60794839599</v>
      </c>
      <c r="CH375" s="32">
        <f t="shared" si="141"/>
        <v>580.27250801985122</v>
      </c>
      <c r="CI375" s="32">
        <f t="shared" si="151"/>
        <v>656.43176222391003</v>
      </c>
      <c r="CJ375" s="5"/>
      <c r="CK375" s="42"/>
      <c r="CL375" s="42">
        <v>656.43176222391003</v>
      </c>
      <c r="CM375" s="32">
        <f t="shared" si="142"/>
        <v>3011.7770845573828</v>
      </c>
      <c r="CN375" s="32">
        <f t="shared" si="152"/>
        <v>3213.6906992958266</v>
      </c>
      <c r="CO375" s="5"/>
      <c r="CP375" s="5"/>
      <c r="CQ375" s="5">
        <v>3213.6906992958266</v>
      </c>
      <c r="CR375" s="240">
        <v>36.5</v>
      </c>
    </row>
    <row r="376" spans="51:96" ht="16" x14ac:dyDescent="0.5">
      <c r="AY376" s="108">
        <f t="shared" si="134"/>
        <v>2021</v>
      </c>
      <c r="AZ376" s="112" t="s">
        <v>203</v>
      </c>
      <c r="BA376" s="36">
        <f t="shared" si="143"/>
        <v>8167.6233094410263</v>
      </c>
      <c r="BB376" s="122"/>
      <c r="BC376" s="32">
        <v>8167.6233094410263</v>
      </c>
      <c r="BD376" s="32">
        <f t="shared" si="144"/>
        <v>692.11900292443715</v>
      </c>
      <c r="BE376" s="32">
        <f t="shared" si="145"/>
        <v>618.49735971975997</v>
      </c>
      <c r="BF376" s="122"/>
      <c r="BH376" s="32">
        <v>618.49735971975997</v>
      </c>
      <c r="BI376" s="32">
        <f t="shared" si="136"/>
        <v>210.65183525870947</v>
      </c>
      <c r="BJ376" s="32">
        <f t="shared" si="146"/>
        <v>214.37125925653001</v>
      </c>
      <c r="BK376" s="122"/>
      <c r="BL376" s="111"/>
      <c r="BM376" s="111">
        <v>214.37125925653001</v>
      </c>
      <c r="BN376" s="32">
        <f t="shared" si="137"/>
        <v>788.7182838239994</v>
      </c>
      <c r="BO376" s="32">
        <f t="shared" si="147"/>
        <v>776.34737874455004</v>
      </c>
      <c r="BP376" s="122"/>
      <c r="BQ376" s="111"/>
      <c r="BR376" s="111">
        <v>776.34737874455004</v>
      </c>
      <c r="BS376" s="32">
        <f t="shared" si="138"/>
        <v>81.71026177398123</v>
      </c>
      <c r="BT376" s="32">
        <f t="shared" si="148"/>
        <v>115.237581939116</v>
      </c>
      <c r="BU376" s="122"/>
      <c r="BV376" s="111"/>
      <c r="BW376" s="111">
        <v>115.237581939116</v>
      </c>
      <c r="BX376" s="32">
        <f t="shared" si="139"/>
        <v>670.04755175919263</v>
      </c>
      <c r="BY376" s="32">
        <f t="shared" si="149"/>
        <v>692.60770879596998</v>
      </c>
      <c r="BZ376" s="122"/>
      <c r="CA376" s="111"/>
      <c r="CB376" s="111">
        <v>692.60770879596998</v>
      </c>
      <c r="CC376" s="32">
        <f t="shared" si="140"/>
        <v>1805.9412571405119</v>
      </c>
      <c r="CD376" s="32">
        <f t="shared" si="150"/>
        <v>1853.35013617237</v>
      </c>
      <c r="CE376" s="122"/>
      <c r="CF376" s="111"/>
      <c r="CG376" s="111">
        <v>1853.35013617237</v>
      </c>
      <c r="CH376" s="32">
        <f t="shared" si="141"/>
        <v>603.4140151569203</v>
      </c>
      <c r="CI376" s="32">
        <f t="shared" si="151"/>
        <v>682.61053185465005</v>
      </c>
      <c r="CJ376" s="122"/>
      <c r="CK376" s="111"/>
      <c r="CL376" s="111">
        <v>682.61053185465005</v>
      </c>
      <c r="CM376" s="32">
        <f t="shared" si="142"/>
        <v>2984.1434003372979</v>
      </c>
      <c r="CN376" s="32">
        <f t="shared" si="152"/>
        <v>3184.2044154600439</v>
      </c>
      <c r="CO376" s="122"/>
      <c r="CP376" s="122"/>
      <c r="CQ376" s="122">
        <v>3184.2044154600439</v>
      </c>
      <c r="CR376" s="240">
        <v>35.28</v>
      </c>
    </row>
    <row r="377" spans="51:96" ht="16" x14ac:dyDescent="0.5">
      <c r="AY377" s="38">
        <f t="shared" si="134"/>
        <v>2021</v>
      </c>
      <c r="AZ377" s="36" t="s">
        <v>192</v>
      </c>
      <c r="BA377" s="36">
        <f t="shared" si="143"/>
        <v>8148.2055685260202</v>
      </c>
      <c r="BC377" s="32">
        <v>8148.2055685260202</v>
      </c>
      <c r="BD377" s="32">
        <f t="shared" si="144"/>
        <v>686.72747667253509</v>
      </c>
      <c r="BE377" s="32">
        <f t="shared" si="145"/>
        <v>613.67933747564996</v>
      </c>
      <c r="BH377" s="32">
        <v>613.67933747564996</v>
      </c>
      <c r="BI377" s="32">
        <f t="shared" si="136"/>
        <v>211.06235279113449</v>
      </c>
      <c r="BJ377" s="32">
        <f t="shared" si="146"/>
        <v>214.78902518895001</v>
      </c>
      <c r="BL377" s="32"/>
      <c r="BM377" s="32">
        <v>214.78902518895001</v>
      </c>
      <c r="BN377" s="32">
        <f t="shared" si="137"/>
        <v>807.18121694223453</v>
      </c>
      <c r="BO377" s="32">
        <f t="shared" si="147"/>
        <v>794.52072406219997</v>
      </c>
      <c r="BQ377" s="32"/>
      <c r="BR377" s="32">
        <v>794.52072406219997</v>
      </c>
      <c r="BS377" s="32">
        <f t="shared" si="138"/>
        <v>80.476117159874619</v>
      </c>
      <c r="BT377" s="32">
        <f t="shared" si="148"/>
        <v>113.49704362721801</v>
      </c>
      <c r="BV377" s="32"/>
      <c r="BW377" s="32">
        <v>113.49704362721801</v>
      </c>
      <c r="BX377" s="32">
        <f t="shared" si="139"/>
        <v>680.30198341797347</v>
      </c>
      <c r="BY377" s="32">
        <f t="shared" si="149"/>
        <v>703.20740190363995</v>
      </c>
      <c r="CA377" s="32"/>
      <c r="CB377" s="32">
        <v>703.20740190363995</v>
      </c>
      <c r="CC377" s="32">
        <f t="shared" si="140"/>
        <v>1794.3927592396651</v>
      </c>
      <c r="CD377" s="32">
        <f t="shared" si="150"/>
        <v>1841.49847152243</v>
      </c>
      <c r="CF377" s="32"/>
      <c r="CG377" s="32">
        <v>1841.49847152243</v>
      </c>
      <c r="CH377" s="32">
        <f t="shared" si="141"/>
        <v>612.845008343735</v>
      </c>
      <c r="CI377" s="32">
        <f t="shared" si="151"/>
        <v>693.27931831546005</v>
      </c>
      <c r="CK377" s="32"/>
      <c r="CL377" s="32">
        <v>693.27931831546005</v>
      </c>
      <c r="CM377" s="32">
        <f t="shared" si="142"/>
        <v>2944.842458173966</v>
      </c>
      <c r="CN377" s="32">
        <f t="shared" si="152"/>
        <v>3142.2686849069892</v>
      </c>
      <c r="CQ377">
        <v>3142.2686849069892</v>
      </c>
      <c r="CR377" s="240">
        <v>35.630000000000003</v>
      </c>
    </row>
    <row r="378" spans="51:96" ht="16" x14ac:dyDescent="0.5">
      <c r="AY378" s="38">
        <f t="shared" si="134"/>
        <v>2021</v>
      </c>
      <c r="AZ378" s="36" t="s">
        <v>193</v>
      </c>
      <c r="BA378" s="36">
        <f t="shared" si="143"/>
        <v>8104.128806984133</v>
      </c>
      <c r="BC378" s="32">
        <v>8104.128806984133</v>
      </c>
      <c r="BD378" s="32">
        <f t="shared" si="144"/>
        <v>643.16610050858083</v>
      </c>
      <c r="BE378" s="32">
        <f t="shared" si="145"/>
        <v>574.75164436316004</v>
      </c>
      <c r="BH378" s="32">
        <v>574.75164436316004</v>
      </c>
      <c r="BI378" s="32">
        <f t="shared" si="136"/>
        <v>209.12187783092693</v>
      </c>
      <c r="BJ378" s="32">
        <f t="shared" si="146"/>
        <v>212.81428777323001</v>
      </c>
      <c r="BL378" s="32"/>
      <c r="BM378" s="32">
        <v>212.81428777323001</v>
      </c>
      <c r="BN378" s="32">
        <f t="shared" si="137"/>
        <v>842.3303868812875</v>
      </c>
      <c r="BO378" s="32">
        <f t="shared" si="147"/>
        <v>829.11858556342997</v>
      </c>
      <c r="BQ378" s="32"/>
      <c r="BR378" s="32">
        <v>829.11858556342997</v>
      </c>
      <c r="BS378" s="32">
        <f t="shared" si="138"/>
        <v>73.554529090405623</v>
      </c>
      <c r="BT378" s="32">
        <f t="shared" si="148"/>
        <v>103.73539245896501</v>
      </c>
      <c r="BV378" s="32"/>
      <c r="BW378" s="32">
        <v>103.73539245896501</v>
      </c>
      <c r="BX378" s="32">
        <f t="shared" si="139"/>
        <v>694.69956120542963</v>
      </c>
      <c r="BY378" s="32">
        <f t="shared" si="149"/>
        <v>718.08973874287005</v>
      </c>
      <c r="CA378" s="32"/>
      <c r="CB378" s="32">
        <v>718.08973874287005</v>
      </c>
      <c r="CC378" s="32">
        <f t="shared" si="140"/>
        <v>1776.6404279598098</v>
      </c>
      <c r="CD378" s="32">
        <f t="shared" si="150"/>
        <v>1823.2801128328501</v>
      </c>
      <c r="CF378" s="32"/>
      <c r="CG378" s="32">
        <v>1823.2801128328501</v>
      </c>
      <c r="CH378" s="32">
        <f t="shared" si="141"/>
        <v>604.03437308824027</v>
      </c>
      <c r="CI378" s="32">
        <f t="shared" si="151"/>
        <v>683.31231014750006</v>
      </c>
      <c r="CK378" s="32"/>
      <c r="CL378" s="32">
        <v>683.31231014750006</v>
      </c>
      <c r="CM378" s="32">
        <f t="shared" si="142"/>
        <v>2932.4544037164897</v>
      </c>
      <c r="CN378" s="32">
        <f t="shared" si="152"/>
        <v>3129.0501185009657</v>
      </c>
      <c r="CQ378">
        <v>3129.0501185009657</v>
      </c>
      <c r="CR378" s="240">
        <v>35.78</v>
      </c>
    </row>
    <row r="379" spans="51:96" ht="16" x14ac:dyDescent="0.5">
      <c r="AY379" s="38">
        <f t="shared" si="134"/>
        <v>2021</v>
      </c>
      <c r="AZ379" s="36" t="s">
        <v>194</v>
      </c>
      <c r="BA379" s="36">
        <f t="shared" si="143"/>
        <v>8041.1104714103649</v>
      </c>
      <c r="BC379" s="32">
        <v>8041.1104714103649</v>
      </c>
      <c r="BD379" s="32">
        <f t="shared" si="144"/>
        <v>589.6737524920643</v>
      </c>
      <c r="BE379" s="32">
        <f t="shared" si="145"/>
        <v>526.94935043158</v>
      </c>
      <c r="BH379" s="32">
        <v>526.94935043158</v>
      </c>
      <c r="BI379" s="32">
        <f t="shared" si="136"/>
        <v>212.78860197097771</v>
      </c>
      <c r="BJ379" s="32">
        <f t="shared" si="146"/>
        <v>216.5457542961</v>
      </c>
      <c r="BL379" s="32"/>
      <c r="BM379" s="32">
        <v>216.5457542961</v>
      </c>
      <c r="BN379" s="32">
        <f t="shared" si="137"/>
        <v>831.53878617905718</v>
      </c>
      <c r="BO379" s="32">
        <f t="shared" si="147"/>
        <v>818.49624918621998</v>
      </c>
      <c r="BQ379" s="32"/>
      <c r="BR379" s="32">
        <v>818.49624918621998</v>
      </c>
      <c r="BS379" s="32">
        <f t="shared" si="138"/>
        <v>72.537319138788703</v>
      </c>
      <c r="BT379" s="32">
        <f t="shared" si="148"/>
        <v>102.300801348818</v>
      </c>
      <c r="BV379" s="32"/>
      <c r="BW379" s="32">
        <v>102.300801348818</v>
      </c>
      <c r="BX379" s="32">
        <f t="shared" si="139"/>
        <v>705.70994413241749</v>
      </c>
      <c r="BY379" s="32">
        <f t="shared" si="149"/>
        <v>729.47083560981002</v>
      </c>
      <c r="CA379" s="32"/>
      <c r="CB379" s="32">
        <v>729.47083560981002</v>
      </c>
      <c r="CC379" s="32">
        <f t="shared" si="140"/>
        <v>1752.4517276786182</v>
      </c>
      <c r="CD379" s="32">
        <f t="shared" si="150"/>
        <v>1798.4564200451</v>
      </c>
      <c r="CF379" s="32"/>
      <c r="CG379" s="32">
        <v>1798.4564200451</v>
      </c>
      <c r="CH379" s="32">
        <f t="shared" si="141"/>
        <v>610.3847940654764</v>
      </c>
      <c r="CI379" s="32">
        <f t="shared" si="151"/>
        <v>690.49620732569997</v>
      </c>
      <c r="CK379" s="32"/>
      <c r="CL379" s="32">
        <v>690.49620732569997</v>
      </c>
      <c r="CM379" s="32">
        <f t="shared" si="142"/>
        <v>2936.6260870754436</v>
      </c>
      <c r="CN379" s="32">
        <f t="shared" si="152"/>
        <v>3133.5014771622091</v>
      </c>
      <c r="CQ379">
        <v>3133.5014771622091</v>
      </c>
      <c r="CR379" s="240">
        <v>36.46</v>
      </c>
    </row>
    <row r="380" spans="51:96" ht="16" x14ac:dyDescent="0.5">
      <c r="AY380" s="38">
        <f t="shared" si="134"/>
        <v>2021</v>
      </c>
      <c r="AZ380" s="36" t="s">
        <v>195</v>
      </c>
      <c r="BA380" s="36">
        <f t="shared" si="143"/>
        <v>8041.1914145571882</v>
      </c>
      <c r="BC380" s="32">
        <v>8041.1914145571882</v>
      </c>
      <c r="BD380" s="32">
        <f t="shared" si="144"/>
        <v>539.64931274102889</v>
      </c>
      <c r="BE380" s="32">
        <f t="shared" si="145"/>
        <v>482.24607862898</v>
      </c>
      <c r="BH380" s="32">
        <v>482.24607862898</v>
      </c>
      <c r="BI380" s="32">
        <f t="shared" si="136"/>
        <v>210.24814184787604</v>
      </c>
      <c r="BJ380" s="32">
        <f t="shared" si="146"/>
        <v>213.96043793742001</v>
      </c>
      <c r="BL380" s="32"/>
      <c r="BM380" s="32">
        <v>213.96043793742001</v>
      </c>
      <c r="BN380" s="32">
        <f t="shared" si="137"/>
        <v>838.26422278459643</v>
      </c>
      <c r="BO380" s="32">
        <f t="shared" si="147"/>
        <v>825.11619852264005</v>
      </c>
      <c r="BQ380" s="32"/>
      <c r="BR380" s="32">
        <v>825.11619852264005</v>
      </c>
      <c r="BS380" s="32">
        <f t="shared" si="138"/>
        <v>67.653331950189781</v>
      </c>
      <c r="BT380" s="32">
        <f t="shared" si="148"/>
        <v>95.412818595898003</v>
      </c>
      <c r="BV380" s="32"/>
      <c r="BW380" s="32">
        <v>95.412818595898003</v>
      </c>
      <c r="BX380" s="32">
        <f t="shared" si="139"/>
        <v>714.65447643910511</v>
      </c>
      <c r="BY380" s="32">
        <f t="shared" si="149"/>
        <v>738.71652572675998</v>
      </c>
      <c r="CA380" s="32"/>
      <c r="CB380" s="32">
        <v>738.71652572675998</v>
      </c>
      <c r="CC380" s="32">
        <f t="shared" si="140"/>
        <v>1770.9328422942538</v>
      </c>
      <c r="CD380" s="32">
        <f t="shared" si="150"/>
        <v>1817.4226938117999</v>
      </c>
      <c r="CF380" s="32"/>
      <c r="CG380" s="32">
        <v>1817.4226938117999</v>
      </c>
      <c r="CH380" s="32">
        <f t="shared" si="141"/>
        <v>646.52605776428186</v>
      </c>
      <c r="CI380" s="32">
        <f t="shared" si="151"/>
        <v>731.38091768318998</v>
      </c>
      <c r="CK380" s="32"/>
      <c r="CL380" s="32">
        <v>731.38091768318998</v>
      </c>
      <c r="CM380" s="32">
        <f t="shared" si="142"/>
        <v>2916.6909726999843</v>
      </c>
      <c r="CN380" s="32">
        <f t="shared" si="152"/>
        <v>3112.2298857199667</v>
      </c>
      <c r="CQ380">
        <v>3112.2298857199667</v>
      </c>
      <c r="CR380" s="240">
        <v>36.11</v>
      </c>
    </row>
    <row r="381" spans="51:96" ht="16" x14ac:dyDescent="0.5">
      <c r="AY381" s="38">
        <f t="shared" si="134"/>
        <v>2021</v>
      </c>
      <c r="AZ381" s="36" t="s">
        <v>196</v>
      </c>
      <c r="BA381" s="36">
        <f t="shared" si="143"/>
        <v>8148.94779488924</v>
      </c>
      <c r="BC381" s="32">
        <v>8148.94779488924</v>
      </c>
      <c r="BD381" s="32">
        <f t="shared" si="144"/>
        <v>524.15153582016831</v>
      </c>
      <c r="BE381" s="32">
        <f t="shared" si="145"/>
        <v>468.39682139637</v>
      </c>
      <c r="BH381" s="32">
        <v>468.39682139637</v>
      </c>
      <c r="BI381" s="32">
        <f t="shared" si="136"/>
        <v>214.79398058453495</v>
      </c>
      <c r="BJ381" s="32">
        <f t="shared" si="146"/>
        <v>218.58654135188999</v>
      </c>
      <c r="BL381" s="32"/>
      <c r="BM381" s="32">
        <v>218.58654135188999</v>
      </c>
      <c r="BN381" s="32">
        <f t="shared" si="137"/>
        <v>830.70239725699128</v>
      </c>
      <c r="BO381" s="32">
        <f t="shared" si="147"/>
        <v>817.67297887465998</v>
      </c>
      <c r="BQ381" s="32"/>
      <c r="BR381" s="32">
        <v>817.67297887465998</v>
      </c>
      <c r="BS381" s="32">
        <f t="shared" si="138"/>
        <v>74.125757629845182</v>
      </c>
      <c r="BT381" s="32">
        <f t="shared" si="148"/>
        <v>104.541007251899</v>
      </c>
      <c r="BV381" s="32"/>
      <c r="BW381" s="32">
        <v>104.541007251899</v>
      </c>
      <c r="BX381" s="32">
        <f t="shared" si="139"/>
        <v>717.95788060691336</v>
      </c>
      <c r="BY381" s="32">
        <f t="shared" si="149"/>
        <v>742.13115381678995</v>
      </c>
      <c r="CA381" s="32"/>
      <c r="CB381" s="32">
        <v>742.13115381678995</v>
      </c>
      <c r="CC381" s="32">
        <f t="shared" si="140"/>
        <v>1820.0075816661324</v>
      </c>
      <c r="CD381" s="32">
        <f t="shared" si="150"/>
        <v>1867.7857244684601</v>
      </c>
      <c r="CF381" s="32"/>
      <c r="CG381" s="32">
        <v>1867.7857244684601</v>
      </c>
      <c r="CH381" s="32">
        <f t="shared" si="141"/>
        <v>668.42716796969103</v>
      </c>
      <c r="CI381" s="32">
        <f t="shared" si="151"/>
        <v>756.15649151806997</v>
      </c>
      <c r="CK381" s="32"/>
      <c r="CL381" s="32">
        <v>756.15649151806997</v>
      </c>
      <c r="CM381" s="32">
        <f t="shared" si="142"/>
        <v>2952.1044135486404</v>
      </c>
      <c r="CN381" s="32">
        <f t="shared" si="152"/>
        <v>3150.0174916051856</v>
      </c>
      <c r="CQ381">
        <v>3150.0174916051856</v>
      </c>
      <c r="CR381" s="240">
        <v>36.4</v>
      </c>
    </row>
    <row r="382" spans="51:96" ht="16" x14ac:dyDescent="0.5">
      <c r="AY382" s="38">
        <f t="shared" si="134"/>
        <v>2021</v>
      </c>
      <c r="AZ382" s="36" t="s">
        <v>197</v>
      </c>
      <c r="BA382" s="36">
        <f t="shared" si="143"/>
        <v>8258.7752434176291</v>
      </c>
      <c r="BC382" s="32">
        <v>8258.7752434176291</v>
      </c>
      <c r="BD382" s="32">
        <f t="shared" si="144"/>
        <v>527.49715900347837</v>
      </c>
      <c r="BE382" s="32">
        <f t="shared" si="145"/>
        <v>471.38656607431</v>
      </c>
      <c r="BH382" s="32">
        <v>471.38656607431</v>
      </c>
      <c r="BI382" s="32">
        <f t="shared" si="136"/>
        <v>211.81826853455934</v>
      </c>
      <c r="BJ382" s="32">
        <f t="shared" si="146"/>
        <v>215.55828793764999</v>
      </c>
      <c r="BL382" s="32"/>
      <c r="BM382" s="32">
        <v>215.55828793764999</v>
      </c>
      <c r="BN382" s="32">
        <f t="shared" si="137"/>
        <v>834.74685267386587</v>
      </c>
      <c r="BO382" s="32">
        <f t="shared" si="147"/>
        <v>821.65399773239005</v>
      </c>
      <c r="BQ382" s="32"/>
      <c r="BR382" s="32">
        <v>821.65399773239005</v>
      </c>
      <c r="BS382" s="32">
        <f t="shared" si="138"/>
        <v>74.725483160317467</v>
      </c>
      <c r="BT382" s="32">
        <f t="shared" si="148"/>
        <v>105.38681190921301</v>
      </c>
      <c r="BV382" s="32"/>
      <c r="BW382" s="32">
        <v>105.38681190921301</v>
      </c>
      <c r="BX382" s="32">
        <f t="shared" si="139"/>
        <v>729.75995835927108</v>
      </c>
      <c r="BY382" s="32">
        <f t="shared" si="149"/>
        <v>754.33060146738001</v>
      </c>
      <c r="CA382" s="32"/>
      <c r="CB382" s="32">
        <v>754.33060146738001</v>
      </c>
      <c r="CC382" s="32">
        <f t="shared" si="140"/>
        <v>1885.2193614837256</v>
      </c>
      <c r="CD382" s="32">
        <f t="shared" si="150"/>
        <v>1934.7094189835</v>
      </c>
      <c r="CF382" s="32"/>
      <c r="CG382" s="32">
        <v>1934.7094189835</v>
      </c>
      <c r="CH382" s="32">
        <f t="shared" si="141"/>
        <v>667.04178560864523</v>
      </c>
      <c r="CI382" s="32">
        <f t="shared" si="151"/>
        <v>754.58928133311997</v>
      </c>
      <c r="CK382" s="32"/>
      <c r="CL382" s="32">
        <v>754.58928133311997</v>
      </c>
      <c r="CM382" s="32">
        <f t="shared" si="142"/>
        <v>2978.7844629213987</v>
      </c>
      <c r="CN382" s="32">
        <f t="shared" si="152"/>
        <v>3178.4862076219251</v>
      </c>
      <c r="CQ382">
        <v>3178.4862076219251</v>
      </c>
      <c r="CR382" s="240">
        <v>36.799999999999997</v>
      </c>
    </row>
    <row r="383" spans="51:96" ht="16" x14ac:dyDescent="0.5">
      <c r="AY383" s="38">
        <f t="shared" si="134"/>
        <v>2021</v>
      </c>
      <c r="AZ383" s="36" t="s">
        <v>198</v>
      </c>
      <c r="BA383" s="36">
        <f t="shared" si="143"/>
        <v>8345.2397354882887</v>
      </c>
      <c r="BC383" s="32">
        <v>8345.2397354882887</v>
      </c>
      <c r="BD383" s="32">
        <f t="shared" si="144"/>
        <v>536.96640424139287</v>
      </c>
      <c r="BE383" s="32">
        <f t="shared" si="145"/>
        <v>479.84855476909001</v>
      </c>
      <c r="BH383" s="32">
        <v>479.84855476909001</v>
      </c>
      <c r="BI383" s="32">
        <f t="shared" si="136"/>
        <v>216.11937988242394</v>
      </c>
      <c r="BJ383" s="32">
        <f t="shared" si="146"/>
        <v>219.93534287624999</v>
      </c>
      <c r="BL383" s="32"/>
      <c r="BM383" s="32">
        <v>219.93534287624999</v>
      </c>
      <c r="BN383" s="32">
        <f t="shared" si="137"/>
        <v>843.2795940162348</v>
      </c>
      <c r="BO383" s="32">
        <f t="shared" si="147"/>
        <v>830.05290455440002</v>
      </c>
      <c r="BQ383" s="32"/>
      <c r="BR383" s="32">
        <v>830.05290455440002</v>
      </c>
      <c r="BS383" s="32">
        <f t="shared" si="138"/>
        <v>77.665526379129744</v>
      </c>
      <c r="BT383" s="32">
        <f t="shared" si="148"/>
        <v>109.53321242215699</v>
      </c>
      <c r="BV383" s="32"/>
      <c r="BW383" s="32">
        <v>109.53321242215699</v>
      </c>
      <c r="BX383" s="32">
        <f t="shared" si="139"/>
        <v>731.71874164505164</v>
      </c>
      <c r="BY383" s="32">
        <f t="shared" si="149"/>
        <v>756.35533598067002</v>
      </c>
      <c r="CA383" s="32"/>
      <c r="CB383" s="32">
        <v>756.35533598067002</v>
      </c>
      <c r="CC383" s="32">
        <f t="shared" si="140"/>
        <v>1917.332841499564</v>
      </c>
      <c r="CD383" s="32">
        <f t="shared" si="150"/>
        <v>1967.66592979192</v>
      </c>
      <c r="CF383" s="32"/>
      <c r="CG383" s="32">
        <v>1967.66592979192</v>
      </c>
      <c r="CH383" s="32">
        <f t="shared" si="141"/>
        <v>632.88261937828088</v>
      </c>
      <c r="CI383" s="32">
        <f t="shared" si="151"/>
        <v>715.94681357049001</v>
      </c>
      <c r="CK383" s="32"/>
      <c r="CL383" s="32">
        <v>715.94681357049001</v>
      </c>
      <c r="CM383" s="32">
        <f t="shared" si="142"/>
        <v>3038.2554921069313</v>
      </c>
      <c r="CN383" s="32">
        <f t="shared" si="152"/>
        <v>3241.9442551484358</v>
      </c>
      <c r="CQ383">
        <v>3241.9442551484358</v>
      </c>
      <c r="CR383" s="240">
        <v>37.04</v>
      </c>
    </row>
    <row r="384" spans="51:96" ht="16" x14ac:dyDescent="0.5">
      <c r="AY384" s="38">
        <f>+AY372+1</f>
        <v>2021</v>
      </c>
      <c r="AZ384" s="36" t="s">
        <v>199</v>
      </c>
      <c r="BA384" s="36">
        <f t="shared" si="143"/>
        <v>8456.5112535567059</v>
      </c>
      <c r="BC384" s="32">
        <v>8456.5112535567059</v>
      </c>
      <c r="BD384" s="32">
        <f t="shared" si="144"/>
        <v>545.74180018620416</v>
      </c>
      <c r="BE384" s="32">
        <f t="shared" si="145"/>
        <v>487.69049986729999</v>
      </c>
      <c r="BH384" s="32">
        <v>487.69049986729999</v>
      </c>
      <c r="BI384" s="32">
        <f t="shared" si="136"/>
        <v>224.10591601388941</v>
      </c>
      <c r="BJ384" s="32">
        <f t="shared" si="146"/>
        <v>228.06289517361</v>
      </c>
      <c r="BL384" s="32"/>
      <c r="BM384" s="32">
        <v>228.06289517361</v>
      </c>
      <c r="BN384" s="32">
        <f t="shared" si="137"/>
        <v>843.56474560839786</v>
      </c>
      <c r="BO384" s="32">
        <f t="shared" si="147"/>
        <v>830.33358359489</v>
      </c>
      <c r="BQ384" s="32"/>
      <c r="BR384" s="32">
        <v>830.33358359489</v>
      </c>
      <c r="BS384" s="32">
        <f t="shared" si="138"/>
        <v>75.76360967753908</v>
      </c>
      <c r="BT384" s="32">
        <f t="shared" si="148"/>
        <v>106.85090206134601</v>
      </c>
      <c r="BV384" s="32"/>
      <c r="BW384" s="32">
        <v>106.85090206134601</v>
      </c>
      <c r="BX384" s="32">
        <f t="shared" si="139"/>
        <v>755.4303857658233</v>
      </c>
      <c r="BY384" s="32">
        <f t="shared" si="149"/>
        <v>780.86533898441996</v>
      </c>
      <c r="CA384" s="32"/>
      <c r="CB384" s="32">
        <v>780.86533898441996</v>
      </c>
      <c r="CC384" s="32">
        <f t="shared" si="140"/>
        <v>1975.7706964759786</v>
      </c>
      <c r="CD384" s="32">
        <f t="shared" si="150"/>
        <v>2027.6378729821699</v>
      </c>
      <c r="CF384" s="32"/>
      <c r="CG384" s="32">
        <v>2027.6378729821699</v>
      </c>
      <c r="CH384" s="32">
        <f t="shared" si="141"/>
        <v>611.67695856855858</v>
      </c>
      <c r="CI384" s="32">
        <f t="shared" si="151"/>
        <v>691.95796505179999</v>
      </c>
      <c r="CK384" s="32"/>
      <c r="CL384" s="32">
        <v>691.95796505179999</v>
      </c>
      <c r="CM384" s="32">
        <f t="shared" si="142"/>
        <v>3067.5842537186759</v>
      </c>
      <c r="CN384" s="32">
        <f t="shared" si="152"/>
        <v>3273.2392566599369</v>
      </c>
      <c r="CQ384">
        <v>3273.2392566599369</v>
      </c>
      <c r="CR384" s="240">
        <v>37.6</v>
      </c>
    </row>
    <row r="385" spans="51:96" ht="16" x14ac:dyDescent="0.5">
      <c r="AY385" s="38">
        <f>+AY373+1</f>
        <v>2021</v>
      </c>
      <c r="AZ385" s="36" t="s">
        <v>200</v>
      </c>
      <c r="BA385" s="36">
        <f t="shared" si="143"/>
        <v>8558.3621487674209</v>
      </c>
      <c r="BC385" s="32">
        <v>8558.3621487674209</v>
      </c>
      <c r="BD385" s="32">
        <f t="shared" si="144"/>
        <v>570.85025376144756</v>
      </c>
      <c r="BE385" s="32">
        <f t="shared" si="145"/>
        <v>510.12813295831</v>
      </c>
      <c r="BH385" s="32">
        <v>510.12813295831</v>
      </c>
      <c r="BI385" s="32">
        <f t="shared" si="136"/>
        <v>226.63475019229588</v>
      </c>
      <c r="BJ385" s="32">
        <f t="shared" si="146"/>
        <v>230.63638031135</v>
      </c>
      <c r="BL385" s="32"/>
      <c r="BM385" s="32">
        <v>230.63638031135</v>
      </c>
      <c r="BN385" s="32">
        <f t="shared" si="137"/>
        <v>865.4038975680138</v>
      </c>
      <c r="BO385" s="32">
        <f t="shared" si="147"/>
        <v>851.83019236583004</v>
      </c>
      <c r="BQ385" s="32"/>
      <c r="BR385" s="32">
        <v>851.83019236583004</v>
      </c>
      <c r="BS385" s="32">
        <f t="shared" si="138"/>
        <v>78.95857022997815</v>
      </c>
      <c r="BT385" s="32">
        <f t="shared" si="148"/>
        <v>111.35681748078699</v>
      </c>
      <c r="BV385" s="32"/>
      <c r="BW385" s="32">
        <v>111.35681748078699</v>
      </c>
      <c r="BX385" s="32">
        <f t="shared" si="139"/>
        <v>769.29951276762324</v>
      </c>
      <c r="BY385" s="32">
        <f t="shared" si="149"/>
        <v>795.20143237136995</v>
      </c>
      <c r="CA385" s="32"/>
      <c r="CB385" s="32">
        <v>795.20143237136995</v>
      </c>
      <c r="CC385" s="32">
        <f t="shared" si="140"/>
        <v>1978.6915655976552</v>
      </c>
      <c r="CD385" s="32">
        <f t="shared" si="150"/>
        <v>2030.6354196426701</v>
      </c>
      <c r="CF385" s="32"/>
      <c r="CG385" s="32">
        <v>2030.6354196426701</v>
      </c>
      <c r="CH385" s="32">
        <f t="shared" si="141"/>
        <v>620.32083457551755</v>
      </c>
      <c r="CI385" s="32">
        <f t="shared" si="151"/>
        <v>701.73632725451</v>
      </c>
      <c r="CK385" s="32"/>
      <c r="CL385" s="32">
        <v>701.73632725451</v>
      </c>
      <c r="CM385" s="32">
        <f t="shared" si="142"/>
        <v>3089.433024965193</v>
      </c>
      <c r="CN385" s="32">
        <f t="shared" si="152"/>
        <v>3296.5527991216272</v>
      </c>
      <c r="CQ385">
        <v>3296.5527991216272</v>
      </c>
      <c r="CR385" s="240">
        <v>37.880000000000003</v>
      </c>
    </row>
    <row r="386" spans="51:96" ht="16.5" thickBot="1" x14ac:dyDescent="0.55000000000000004">
      <c r="AY386" s="38">
        <f>+AY374+1</f>
        <v>2021</v>
      </c>
      <c r="AZ386" s="36" t="s">
        <v>201</v>
      </c>
      <c r="BA386" s="36">
        <f t="shared" si="143"/>
        <v>8678.2868056954048</v>
      </c>
      <c r="BC386" s="42">
        <v>8678.2868056954048</v>
      </c>
      <c r="BD386" s="32">
        <f t="shared" si="144"/>
        <v>613.46212595798909</v>
      </c>
      <c r="BE386" s="32">
        <f t="shared" si="145"/>
        <v>548.20732213663996</v>
      </c>
      <c r="BH386" s="42">
        <v>548.20732213663996</v>
      </c>
      <c r="BI386" s="32">
        <f t="shared" si="136"/>
        <v>232.80999113989159</v>
      </c>
      <c r="BJ386" s="32">
        <f t="shared" si="146"/>
        <v>236.92065586263001</v>
      </c>
      <c r="BL386" s="32"/>
      <c r="BM386" s="32">
        <v>236.92065586263001</v>
      </c>
      <c r="BN386" s="32">
        <f t="shared" si="137"/>
        <v>872.74185823819823</v>
      </c>
      <c r="BO386" s="32">
        <f t="shared" si="147"/>
        <v>859.05305843660005</v>
      </c>
      <c r="BQ386" s="32"/>
      <c r="BR386" s="32">
        <v>859.05305843660005</v>
      </c>
      <c r="BS386" s="32">
        <f t="shared" si="138"/>
        <v>80.529250125370282</v>
      </c>
      <c r="BT386" s="32">
        <f t="shared" si="148"/>
        <v>113.571978088717</v>
      </c>
      <c r="BV386" s="32"/>
      <c r="BW386" s="32">
        <v>113.571978088717</v>
      </c>
      <c r="BX386" s="32">
        <f t="shared" si="139"/>
        <v>774.81285481041709</v>
      </c>
      <c r="BY386" s="32">
        <f t="shared" si="149"/>
        <v>800.90040580996003</v>
      </c>
      <c r="CA386" s="32"/>
      <c r="CB386" s="32">
        <v>800.90040580996003</v>
      </c>
      <c r="CC386" s="32">
        <f t="shared" si="140"/>
        <v>2006.1052034876191</v>
      </c>
      <c r="CD386" s="32">
        <f t="shared" si="150"/>
        <v>2058.7687098676197</v>
      </c>
      <c r="CF386" s="32"/>
      <c r="CG386" s="32">
        <v>2058.7687098676197</v>
      </c>
      <c r="CH386" s="32">
        <f t="shared" si="141"/>
        <v>619.13146249983618</v>
      </c>
      <c r="CI386" s="32">
        <f t="shared" si="151"/>
        <v>700.39085319397998</v>
      </c>
      <c r="CK386" s="32"/>
      <c r="CL386" s="32">
        <v>700.39085319397998</v>
      </c>
      <c r="CM386" s="32">
        <f t="shared" si="142"/>
        <v>3121.6796914750748</v>
      </c>
      <c r="CN386" s="32">
        <f t="shared" si="152"/>
        <v>3330.9613258274912</v>
      </c>
      <c r="CQ386">
        <v>3330.9613258274912</v>
      </c>
      <c r="CR386" s="240">
        <v>38.299999999999997</v>
      </c>
    </row>
    <row r="387" spans="51:96" ht="16.5" thickBot="1" x14ac:dyDescent="0.55000000000000004">
      <c r="AY387" s="40">
        <f>+AY375+1</f>
        <v>2021</v>
      </c>
      <c r="AZ387" s="41" t="s">
        <v>202</v>
      </c>
      <c r="BA387" s="36">
        <f t="shared" si="143"/>
        <v>8712.8901884523293</v>
      </c>
      <c r="BB387" s="5"/>
      <c r="BC387" s="28">
        <v>8712.8901884523293</v>
      </c>
      <c r="BD387" s="32">
        <f t="shared" si="144"/>
        <v>650.15930862382243</v>
      </c>
      <c r="BE387" s="32">
        <f t="shared" si="145"/>
        <v>581.00097538422995</v>
      </c>
      <c r="BF387" s="5"/>
      <c r="BH387">
        <v>581.00097538422995</v>
      </c>
      <c r="BI387" s="32">
        <f t="shared" si="136"/>
        <v>236.27722678853667</v>
      </c>
      <c r="BJ387" s="32">
        <f t="shared" si="146"/>
        <v>240.44911157831999</v>
      </c>
      <c r="BK387" s="5"/>
      <c r="BL387" s="42"/>
      <c r="BM387" s="42">
        <v>240.44911157831999</v>
      </c>
      <c r="BN387" s="32">
        <f t="shared" si="137"/>
        <v>867.55057989371699</v>
      </c>
      <c r="BO387" s="32">
        <f t="shared" si="147"/>
        <v>853.94320436356998</v>
      </c>
      <c r="BP387" s="5"/>
      <c r="BQ387" s="42"/>
      <c r="BR387" s="42">
        <v>853.94320436356998</v>
      </c>
      <c r="BS387" s="32">
        <f t="shared" si="138"/>
        <v>75.720183145709413</v>
      </c>
      <c r="BT387" s="32">
        <f t="shared" si="148"/>
        <v>106.789656773283</v>
      </c>
      <c r="BU387" s="5"/>
      <c r="BV387" s="42"/>
      <c r="BW387" s="42">
        <v>106.789656773283</v>
      </c>
      <c r="BX387" s="32">
        <f t="shared" si="139"/>
        <v>776.26902396354069</v>
      </c>
      <c r="BY387" s="32">
        <f t="shared" si="149"/>
        <v>802.40560343080995</v>
      </c>
      <c r="BZ387" s="5"/>
      <c r="CA387" s="42"/>
      <c r="CB387" s="42">
        <v>802.40560343080995</v>
      </c>
      <c r="CC387" s="32">
        <f t="shared" si="140"/>
        <v>1970.8157009772319</v>
      </c>
      <c r="CD387" s="32">
        <f t="shared" si="150"/>
        <v>2022.55280083709</v>
      </c>
      <c r="CE387" s="5"/>
      <c r="CF387" s="42"/>
      <c r="CG387" s="42">
        <v>2022.55280083709</v>
      </c>
      <c r="CH387" s="32">
        <f t="shared" si="141"/>
        <v>640.67092887475667</v>
      </c>
      <c r="CI387" s="32">
        <f t="shared" si="151"/>
        <v>724.75731838824004</v>
      </c>
      <c r="CJ387" s="5"/>
      <c r="CK387" s="42"/>
      <c r="CL387" s="42">
        <v>724.75731838824004</v>
      </c>
      <c r="CM387" s="32">
        <f t="shared" si="142"/>
        <v>3136.2141034870524</v>
      </c>
      <c r="CN387" s="32">
        <f t="shared" si="152"/>
        <v>3346.470144505382</v>
      </c>
      <c r="CO387" s="5"/>
      <c r="CP387" s="5"/>
      <c r="CQ387" s="5">
        <v>3346.470144505382</v>
      </c>
      <c r="CR387" s="240">
        <v>37.76</v>
      </c>
    </row>
    <row r="388" spans="51:96" ht="16" x14ac:dyDescent="0.5">
      <c r="AY388" s="108">
        <f t="shared" ref="AY388:AY395" si="153">+AY376+1</f>
        <v>2022</v>
      </c>
      <c r="AZ388" s="112" t="s">
        <v>203</v>
      </c>
      <c r="BA388" s="36">
        <f t="shared" si="143"/>
        <v>8768.6446671999693</v>
      </c>
      <c r="BC388" s="28">
        <v>8768.6446671999693</v>
      </c>
      <c r="BD388" s="32">
        <f t="shared" si="144"/>
        <v>653.01235828263236</v>
      </c>
      <c r="BE388" s="32">
        <f t="shared" si="145"/>
        <v>583.55054225592005</v>
      </c>
      <c r="BH388">
        <v>583.55054225592005</v>
      </c>
      <c r="BI388" s="32">
        <f t="shared" si="136"/>
        <v>243.13485585848517</v>
      </c>
      <c r="BJ388" s="32">
        <f t="shared" si="146"/>
        <v>247.42782399938</v>
      </c>
      <c r="BM388">
        <v>247.42782399938</v>
      </c>
      <c r="BN388" s="32">
        <f t="shared" si="137"/>
        <v>874.63414680542326</v>
      </c>
      <c r="BO388" s="32">
        <f t="shared" si="147"/>
        <v>860.91566679642006</v>
      </c>
      <c r="BR388">
        <v>860.91566679642006</v>
      </c>
      <c r="BS388" s="32">
        <f t="shared" si="138"/>
        <v>71.272589522619796</v>
      </c>
      <c r="BT388" s="32">
        <f t="shared" si="148"/>
        <v>100.51712840970501</v>
      </c>
      <c r="BW388">
        <v>100.51712840970501</v>
      </c>
      <c r="BX388" s="32">
        <f t="shared" si="139"/>
        <v>755.64704352996603</v>
      </c>
      <c r="BY388" s="32">
        <f t="shared" si="149"/>
        <v>781.08929150424001</v>
      </c>
      <c r="CB388">
        <v>781.08929150424001</v>
      </c>
      <c r="CC388" s="32">
        <f t="shared" si="140"/>
        <v>2011.2666798494952</v>
      </c>
      <c r="CD388" s="32">
        <f t="shared" si="150"/>
        <v>2064.0656833324601</v>
      </c>
      <c r="CG388">
        <v>2064.0656833324601</v>
      </c>
      <c r="CH388" s="32">
        <f t="shared" si="141"/>
        <v>655.01046710615526</v>
      </c>
      <c r="CI388" s="32">
        <f t="shared" si="151"/>
        <v>740.97888363667005</v>
      </c>
      <c r="CL388">
        <v>740.97888363667005</v>
      </c>
      <c r="CM388" s="32">
        <f t="shared" si="142"/>
        <v>3142.7093937155446</v>
      </c>
      <c r="CN388" s="32">
        <f t="shared" si="152"/>
        <v>3353.4008877876659</v>
      </c>
      <c r="CQ388">
        <v>3353.4008877876659</v>
      </c>
      <c r="CR388" s="240">
        <v>36.549999999999997</v>
      </c>
    </row>
    <row r="389" spans="51:96" ht="16" x14ac:dyDescent="0.5">
      <c r="AY389" s="38">
        <f t="shared" si="153"/>
        <v>2022</v>
      </c>
      <c r="AZ389" s="36" t="s">
        <v>192</v>
      </c>
      <c r="BA389" s="36">
        <f t="shared" si="143"/>
        <v>8797.5610642690299</v>
      </c>
      <c r="BC389" s="28">
        <v>8797.5610642690299</v>
      </c>
      <c r="BD389" s="32">
        <f t="shared" si="144"/>
        <v>642.20449456617689</v>
      </c>
      <c r="BE389" s="32">
        <f t="shared" si="145"/>
        <v>573.89232575761002</v>
      </c>
      <c r="BH389">
        <v>573.89232575761002</v>
      </c>
      <c r="BI389" s="32">
        <f t="shared" si="136"/>
        <v>254.09744582299265</v>
      </c>
      <c r="BJ389" s="32">
        <f t="shared" si="146"/>
        <v>258.58397752882001</v>
      </c>
      <c r="BM389">
        <v>258.58397752882001</v>
      </c>
      <c r="BN389" s="32">
        <f t="shared" si="137"/>
        <v>881.91483150647582</v>
      </c>
      <c r="BO389" s="32">
        <f t="shared" si="147"/>
        <v>868.08215526137997</v>
      </c>
      <c r="BR389">
        <v>868.08215526137997</v>
      </c>
      <c r="BS389" s="32">
        <f t="shared" si="138"/>
        <v>71.208198660692887</v>
      </c>
      <c r="BT389" s="32">
        <f t="shared" si="148"/>
        <v>100.42631671645699</v>
      </c>
      <c r="BW389">
        <v>100.42631671645699</v>
      </c>
      <c r="BX389" s="32">
        <f t="shared" si="139"/>
        <v>757.53693795369145</v>
      </c>
      <c r="BY389" s="32">
        <f t="shared" si="149"/>
        <v>783.04281770286002</v>
      </c>
      <c r="CB389">
        <v>783.04281770286002</v>
      </c>
      <c r="CC389" s="32">
        <f t="shared" si="140"/>
        <v>2015.0027492329293</v>
      </c>
      <c r="CD389" s="32">
        <f t="shared" si="150"/>
        <v>2067.8998305801401</v>
      </c>
      <c r="CG389">
        <v>2067.8998305801401</v>
      </c>
      <c r="CH389" s="32">
        <f t="shared" si="141"/>
        <v>657.95570652324454</v>
      </c>
      <c r="CI389" s="32">
        <f t="shared" si="151"/>
        <v>744.31067805051998</v>
      </c>
      <c r="CL389">
        <v>744.31067805051998</v>
      </c>
      <c r="CM389" s="32">
        <f t="shared" si="142"/>
        <v>3152.8538116289028</v>
      </c>
      <c r="CN389" s="32">
        <f t="shared" si="152"/>
        <v>3364.2254012169924</v>
      </c>
      <c r="CQ389">
        <v>3364.2254012169924</v>
      </c>
      <c r="CR389" s="240">
        <v>36.74</v>
      </c>
    </row>
    <row r="390" spans="51:96" ht="16" x14ac:dyDescent="0.5">
      <c r="AY390" s="38">
        <f t="shared" si="153"/>
        <v>2022</v>
      </c>
      <c r="AZ390" s="36" t="s">
        <v>193</v>
      </c>
      <c r="BA390" s="36">
        <f t="shared" si="143"/>
        <v>8835.4776322722901</v>
      </c>
      <c r="BC390" s="28">
        <v>8835.4776322722901</v>
      </c>
      <c r="BD390" s="32">
        <f t="shared" si="144"/>
        <v>619.51516532185144</v>
      </c>
      <c r="BE390" s="32">
        <f t="shared" si="145"/>
        <v>553.61649143990996</v>
      </c>
      <c r="BH390">
        <v>553.61649143990996</v>
      </c>
      <c r="BI390" s="32">
        <f t="shared" si="136"/>
        <v>257.13134047796927</v>
      </c>
      <c r="BJ390" s="32">
        <f t="shared" si="146"/>
        <v>261.67144086299999</v>
      </c>
      <c r="BM390">
        <v>261.67144086299999</v>
      </c>
      <c r="BN390" s="32">
        <f t="shared" si="137"/>
        <v>894.37214023732724</v>
      </c>
      <c r="BO390" s="32">
        <f t="shared" si="147"/>
        <v>880.34407333498996</v>
      </c>
      <c r="BR390">
        <v>880.34407333498996</v>
      </c>
      <c r="BS390" s="32">
        <f t="shared" si="138"/>
        <v>79.766452142261585</v>
      </c>
      <c r="BT390" s="32">
        <f t="shared" si="148"/>
        <v>112.49618915874601</v>
      </c>
      <c r="BW390">
        <v>112.49618915874601</v>
      </c>
      <c r="BX390" s="32">
        <f t="shared" si="139"/>
        <v>743.4906062778133</v>
      </c>
      <c r="BY390" s="32">
        <f t="shared" si="149"/>
        <v>768.52355325144003</v>
      </c>
      <c r="CB390">
        <v>768.52355325144003</v>
      </c>
      <c r="CC390" s="32">
        <f t="shared" si="140"/>
        <v>2036.6394349288473</v>
      </c>
      <c r="CD390" s="32">
        <f t="shared" si="150"/>
        <v>2090.10451427198</v>
      </c>
      <c r="CG390">
        <v>2090.10451427198</v>
      </c>
      <c r="CH390" s="32">
        <f t="shared" si="141"/>
        <v>662.69444935115007</v>
      </c>
      <c r="CI390" s="32">
        <f t="shared" si="151"/>
        <v>749.67136852311</v>
      </c>
      <c r="CL390">
        <v>749.67136852311</v>
      </c>
      <c r="CM390" s="32">
        <f t="shared" si="142"/>
        <v>3182.65760691079</v>
      </c>
      <c r="CN390" s="32">
        <f t="shared" si="152"/>
        <v>3396.0272832992428</v>
      </c>
      <c r="CQ390">
        <v>3396.0272832992428</v>
      </c>
      <c r="CR390" s="240">
        <v>37.450000000000003</v>
      </c>
    </row>
    <row r="391" spans="51:96" ht="16" x14ac:dyDescent="0.5">
      <c r="AY391" s="38">
        <f t="shared" si="153"/>
        <v>2022</v>
      </c>
      <c r="AZ391" s="36" t="s">
        <v>194</v>
      </c>
      <c r="BA391" s="36">
        <f t="shared" si="143"/>
        <v>8855.0758705985409</v>
      </c>
      <c r="BC391" s="28">
        <v>8855.0758705985409</v>
      </c>
      <c r="BD391" s="32">
        <f t="shared" ref="BD391:BD404" si="154">+BD390*BH391/BH390</f>
        <v>598.26017848225558</v>
      </c>
      <c r="BE391" s="32">
        <f t="shared" si="145"/>
        <v>534.62242656722003</v>
      </c>
      <c r="BH391">
        <v>534.62242656722003</v>
      </c>
      <c r="BI391" s="32">
        <f t="shared" si="136"/>
        <v>258.25812573460644</v>
      </c>
      <c r="BJ391" s="32">
        <f t="shared" si="146"/>
        <v>262.81812147027</v>
      </c>
      <c r="BM391">
        <v>262.81812147027</v>
      </c>
      <c r="BN391" s="32">
        <f t="shared" si="137"/>
        <v>895.21166481232819</v>
      </c>
      <c r="BO391" s="32">
        <f t="shared" si="147"/>
        <v>881.17043011733006</v>
      </c>
      <c r="BR391">
        <v>881.17043011733006</v>
      </c>
      <c r="BS391" s="32">
        <f t="shared" si="138"/>
        <v>73.276358570135599</v>
      </c>
      <c r="BT391" s="32">
        <f t="shared" si="148"/>
        <v>103.343083128084</v>
      </c>
      <c r="BW391">
        <v>103.343083128084</v>
      </c>
      <c r="BX391" s="32">
        <f t="shared" si="139"/>
        <v>748.24932144636534</v>
      </c>
      <c r="BY391" s="32">
        <f t="shared" si="149"/>
        <v>773.44249191639005</v>
      </c>
      <c r="CB391">
        <v>773.44249191639005</v>
      </c>
      <c r="CC391" s="32">
        <f t="shared" si="140"/>
        <v>2046.5421043769156</v>
      </c>
      <c r="CD391" s="32">
        <f t="shared" si="150"/>
        <v>2100.2671448102001</v>
      </c>
      <c r="CG391">
        <v>2100.2671448102001</v>
      </c>
      <c r="CH391" s="32">
        <f t="shared" si="141"/>
        <v>663.91593816481316</v>
      </c>
      <c r="CI391" s="32">
        <f t="shared" si="151"/>
        <v>751.05317455977001</v>
      </c>
      <c r="CL391">
        <v>751.05317455977001</v>
      </c>
      <c r="CM391" s="32">
        <f t="shared" si="142"/>
        <v>3215.2088765667013</v>
      </c>
      <c r="CN391" s="32">
        <f t="shared" si="152"/>
        <v>3430.7608341585837</v>
      </c>
      <c r="CQ391">
        <v>3430.7608341585837</v>
      </c>
      <c r="CR391" s="240">
        <v>38.67</v>
      </c>
    </row>
    <row r="392" spans="51:96" ht="16" x14ac:dyDescent="0.5">
      <c r="AY392" s="38">
        <f t="shared" si="153"/>
        <v>2022</v>
      </c>
      <c r="AZ392" s="36" t="s">
        <v>195</v>
      </c>
      <c r="BA392" s="36">
        <f t="shared" si="143"/>
        <v>8838.4320758244703</v>
      </c>
      <c r="BC392" s="28">
        <v>8838.4320758244703</v>
      </c>
      <c r="BD392" s="32">
        <f t="shared" si="154"/>
        <v>569.9687436774019</v>
      </c>
      <c r="BE392" s="32">
        <f t="shared" si="145"/>
        <v>509.34039030532</v>
      </c>
      <c r="BH392">
        <v>509.34039030532</v>
      </c>
      <c r="BI392" s="32">
        <f t="shared" ref="BI392:BI403" si="155">+BI391*BM392/BM391</f>
        <v>261.28966401731776</v>
      </c>
      <c r="BJ392" s="32">
        <f t="shared" si="146"/>
        <v>265.90318682634</v>
      </c>
      <c r="BM392">
        <v>265.90318682634</v>
      </c>
      <c r="BN392" s="32">
        <f t="shared" ref="BN392:BN411" si="156">+BN391*BR392/BR391</f>
        <v>905.4225677698638</v>
      </c>
      <c r="BO392" s="32">
        <f t="shared" si="147"/>
        <v>891.22117689001004</v>
      </c>
      <c r="BR392">
        <v>891.22117689001004</v>
      </c>
      <c r="BS392" s="32">
        <f t="shared" ref="BS392:BS411" si="157">+BS391*BW392/BW391</f>
        <v>72.016661578127582</v>
      </c>
      <c r="BT392" s="32">
        <f t="shared" si="148"/>
        <v>101.566507797356</v>
      </c>
      <c r="BW392">
        <v>101.566507797356</v>
      </c>
      <c r="BX392" s="32">
        <f t="shared" ref="BX392:BX411" si="158">+BX391*CB392/CB391</f>
        <v>751.14311511741778</v>
      </c>
      <c r="BY392" s="32">
        <f t="shared" si="149"/>
        <v>776.43371813454996</v>
      </c>
      <c r="CB392">
        <v>776.43371813454996</v>
      </c>
      <c r="CC392" s="32">
        <f t="shared" ref="CC392:CC411" si="159">+CC391*CG392/CG391</f>
        <v>2011.6781384439926</v>
      </c>
      <c r="CD392" s="32">
        <f t="shared" si="150"/>
        <v>2064.48794338058</v>
      </c>
      <c r="CG392">
        <v>2064.48794338058</v>
      </c>
      <c r="CH392" s="32">
        <f t="shared" ref="CH392:CH411" si="160">+CH391*CL392/CL391</f>
        <v>677.57209042976092</v>
      </c>
      <c r="CI392" s="32">
        <f t="shared" si="151"/>
        <v>766.50166121488996</v>
      </c>
      <c r="CL392">
        <v>766.50166121488996</v>
      </c>
      <c r="CM392" s="32">
        <f t="shared" ref="CM392:CM411" si="161">+CM391*CQ392/CQ391</f>
        <v>3233.6181364361491</v>
      </c>
      <c r="CN392" s="32">
        <f t="shared" si="152"/>
        <v>3450.4042757421958</v>
      </c>
      <c r="CQ392">
        <v>3450.4042757421958</v>
      </c>
      <c r="CR392" s="240">
        <v>38.36</v>
      </c>
    </row>
    <row r="393" spans="51:96" ht="16" x14ac:dyDescent="0.5">
      <c r="AY393" s="38">
        <f t="shared" si="153"/>
        <v>2022</v>
      </c>
      <c r="AZ393" s="36" t="s">
        <v>196</v>
      </c>
      <c r="BA393" s="36">
        <f t="shared" si="143"/>
        <v>8849.8313266449404</v>
      </c>
      <c r="BC393" s="28">
        <v>8849.8313266449404</v>
      </c>
      <c r="BD393" s="32">
        <f t="shared" si="154"/>
        <v>556.56034342669</v>
      </c>
      <c r="BE393" s="32">
        <f t="shared" si="145"/>
        <v>497.35825989409</v>
      </c>
      <c r="BH393">
        <v>497.35825989409</v>
      </c>
      <c r="BI393" s="32">
        <f t="shared" si="155"/>
        <v>264.11333729719058</v>
      </c>
      <c r="BJ393" s="32">
        <f t="shared" si="146"/>
        <v>268.77671696194</v>
      </c>
      <c r="BM393">
        <v>268.77671696194</v>
      </c>
      <c r="BN393" s="32">
        <f t="shared" si="156"/>
        <v>908.81832864282126</v>
      </c>
      <c r="BO393" s="32">
        <f t="shared" si="147"/>
        <v>894.56367586161002</v>
      </c>
      <c r="BR393">
        <v>894.56367586161002</v>
      </c>
      <c r="BS393" s="32">
        <f t="shared" si="157"/>
        <v>73.386167679976907</v>
      </c>
      <c r="BT393" s="32">
        <f t="shared" si="148"/>
        <v>103.49794906558401</v>
      </c>
      <c r="BW393">
        <v>103.49794906558401</v>
      </c>
      <c r="BX393" s="32">
        <f t="shared" si="158"/>
        <v>763.03510828300819</v>
      </c>
      <c r="BY393" s="32">
        <f t="shared" si="149"/>
        <v>788.72610860417001</v>
      </c>
      <c r="CB393">
        <v>788.72610860417001</v>
      </c>
      <c r="CC393" s="32">
        <f t="shared" si="159"/>
        <v>2009.1708823446002</v>
      </c>
      <c r="CD393" s="32">
        <f t="shared" si="150"/>
        <v>2061.9148677532003</v>
      </c>
      <c r="CG393">
        <v>2061.9148677532003</v>
      </c>
      <c r="CH393" s="32">
        <f t="shared" si="160"/>
        <v>672.61382140361241</v>
      </c>
      <c r="CI393" s="32">
        <f t="shared" si="151"/>
        <v>760.89263230273002</v>
      </c>
      <c r="CL393">
        <v>760.89263230273002</v>
      </c>
      <c r="CM393" s="32">
        <f t="shared" si="161"/>
        <v>3239.4996529390592</v>
      </c>
      <c r="CN393" s="32">
        <f t="shared" si="152"/>
        <v>3456.6800970770719</v>
      </c>
      <c r="CQ393">
        <v>3456.6800970770719</v>
      </c>
      <c r="CR393" s="240">
        <v>37.869999999999997</v>
      </c>
    </row>
    <row r="394" spans="51:96" ht="16" x14ac:dyDescent="0.5">
      <c r="AY394" s="38">
        <f t="shared" si="153"/>
        <v>2022</v>
      </c>
      <c r="AZ394" s="36" t="s">
        <v>197</v>
      </c>
      <c r="BA394" s="36">
        <f t="shared" si="143"/>
        <v>8853.2931868608794</v>
      </c>
      <c r="BC394" s="28">
        <v>8853.2931868608794</v>
      </c>
      <c r="BD394" s="32">
        <f t="shared" si="154"/>
        <v>570.93565582946076</v>
      </c>
      <c r="BE394" s="32">
        <f t="shared" si="145"/>
        <v>510.20445069175997</v>
      </c>
      <c r="BH394">
        <v>510.20445069175997</v>
      </c>
      <c r="BI394" s="32">
        <f t="shared" si="155"/>
        <v>279.79637906741618</v>
      </c>
      <c r="BJ394" s="32">
        <f t="shared" si="146"/>
        <v>284.73667007189999</v>
      </c>
      <c r="BM394">
        <v>284.73667007189999</v>
      </c>
      <c r="BN394" s="32">
        <f t="shared" si="156"/>
        <v>902.77173895669068</v>
      </c>
      <c r="BO394" s="32">
        <f t="shared" si="147"/>
        <v>888.61192585219999</v>
      </c>
      <c r="BR394">
        <v>888.61192585219999</v>
      </c>
      <c r="BS394" s="32">
        <f t="shared" si="157"/>
        <v>71.719396893130153</v>
      </c>
      <c r="BT394" s="32">
        <f t="shared" si="148"/>
        <v>101.14726959212601</v>
      </c>
      <c r="BW394">
        <v>101.14726959212601</v>
      </c>
      <c r="BX394" s="32">
        <f t="shared" si="158"/>
        <v>764.02048528547948</v>
      </c>
      <c r="BY394" s="32">
        <f t="shared" si="149"/>
        <v>789.74466274437998</v>
      </c>
      <c r="CB394">
        <v>789.74466274437998</v>
      </c>
      <c r="CC394" s="32">
        <f t="shared" si="159"/>
        <v>1995.3546339560635</v>
      </c>
      <c r="CD394" s="32">
        <f t="shared" si="150"/>
        <v>2047.7359204972799</v>
      </c>
      <c r="CG394">
        <v>2047.7359204972799</v>
      </c>
      <c r="CH394" s="32">
        <f t="shared" si="160"/>
        <v>666.20824507498446</v>
      </c>
      <c r="CI394" s="32">
        <f t="shared" si="151"/>
        <v>753.64634077702999</v>
      </c>
      <c r="CL394">
        <v>753.64634077702999</v>
      </c>
      <c r="CM394" s="32">
        <f t="shared" si="161"/>
        <v>3240.0410818828886</v>
      </c>
      <c r="CN394" s="32">
        <f t="shared" si="152"/>
        <v>3457.257824150578</v>
      </c>
      <c r="CQ394">
        <v>3457.257824150578</v>
      </c>
      <c r="CR394" s="240">
        <v>37.74</v>
      </c>
    </row>
    <row r="395" spans="51:96" ht="16" x14ac:dyDescent="0.5">
      <c r="AY395" s="38">
        <f t="shared" si="153"/>
        <v>2022</v>
      </c>
      <c r="AZ395" s="36" t="s">
        <v>198</v>
      </c>
      <c r="BA395" s="36">
        <f t="shared" si="143"/>
        <v>8843.5442081889796</v>
      </c>
      <c r="BC395" s="28">
        <v>8843.5442081889796</v>
      </c>
      <c r="BD395" s="32">
        <f t="shared" si="154"/>
        <v>575.50675266973849</v>
      </c>
      <c r="BE395" s="32">
        <f t="shared" si="145"/>
        <v>514.28931372079001</v>
      </c>
      <c r="BH395">
        <v>514.28931372079001</v>
      </c>
      <c r="BI395" s="32">
        <f t="shared" si="155"/>
        <v>284.2645332227853</v>
      </c>
      <c r="BJ395" s="32">
        <f t="shared" si="146"/>
        <v>289.28371724888001</v>
      </c>
      <c r="BM395">
        <v>289.28371724888001</v>
      </c>
      <c r="BN395" s="32">
        <f t="shared" si="156"/>
        <v>894.836056503539</v>
      </c>
      <c r="BO395" s="32">
        <f t="shared" si="147"/>
        <v>880.80071315761995</v>
      </c>
      <c r="BR395">
        <v>880.80071315761995</v>
      </c>
      <c r="BS395" s="32">
        <f t="shared" si="157"/>
        <v>72.283975697754016</v>
      </c>
      <c r="BT395" s="32">
        <f t="shared" si="148"/>
        <v>101.94350613385799</v>
      </c>
      <c r="BW395">
        <v>101.94350613385799</v>
      </c>
      <c r="BX395" s="32">
        <f t="shared" si="158"/>
        <v>747.77290244731921</v>
      </c>
      <c r="BY395" s="32">
        <f t="shared" si="149"/>
        <v>772.95003213426003</v>
      </c>
      <c r="CB395">
        <v>772.95003213426003</v>
      </c>
      <c r="CC395" s="32">
        <f t="shared" si="159"/>
        <v>2004.1554729431361</v>
      </c>
      <c r="CD395" s="32">
        <f t="shared" si="150"/>
        <v>2056.76779574274</v>
      </c>
      <c r="CG395">
        <v>2056.76779574274</v>
      </c>
      <c r="CH395" s="32">
        <f t="shared" si="160"/>
        <v>660.06691059013417</v>
      </c>
      <c r="CI395" s="32">
        <f t="shared" si="151"/>
        <v>746.69897214835999</v>
      </c>
      <c r="CL395">
        <v>746.69897214835999</v>
      </c>
      <c r="CM395" s="32">
        <f t="shared" si="161"/>
        <v>3241.4051733059396</v>
      </c>
      <c r="CN395" s="32">
        <f t="shared" si="152"/>
        <v>3458.7133661100825</v>
      </c>
      <c r="CQ395">
        <v>3458.7133661100825</v>
      </c>
      <c r="CR395" s="240">
        <v>37.51</v>
      </c>
    </row>
    <row r="396" spans="51:96" ht="16" x14ac:dyDescent="0.5">
      <c r="AY396" s="38">
        <f>+AY384+1</f>
        <v>2022</v>
      </c>
      <c r="AZ396" s="36" t="s">
        <v>199</v>
      </c>
      <c r="BA396" s="36">
        <f t="shared" si="143"/>
        <v>8869.3230112416895</v>
      </c>
      <c r="BC396" s="28">
        <v>8869.3230112416895</v>
      </c>
      <c r="BD396" s="32">
        <f t="shared" si="154"/>
        <v>579.33047320679293</v>
      </c>
      <c r="BE396" s="32">
        <f t="shared" si="145"/>
        <v>517.70629988427004</v>
      </c>
      <c r="BH396">
        <v>517.70629988427004</v>
      </c>
      <c r="BI396" s="32">
        <f t="shared" si="155"/>
        <v>282.65797278403056</v>
      </c>
      <c r="BJ396" s="32">
        <f t="shared" si="146"/>
        <v>287.64879019541002</v>
      </c>
      <c r="BM396">
        <v>287.64879019541002</v>
      </c>
      <c r="BN396" s="32">
        <f t="shared" si="156"/>
        <v>891.2681592813409</v>
      </c>
      <c r="BO396" s="32">
        <f t="shared" si="147"/>
        <v>877.28877776460001</v>
      </c>
      <c r="BR396">
        <v>877.28877776460001</v>
      </c>
      <c r="BS396" s="32">
        <f t="shared" si="157"/>
        <v>67.7915906968896</v>
      </c>
      <c r="BT396" s="32">
        <f t="shared" si="148"/>
        <v>95.607807613259013</v>
      </c>
      <c r="BW396">
        <v>95.607807613259013</v>
      </c>
      <c r="BX396" s="32">
        <f t="shared" si="158"/>
        <v>742.25070526822799</v>
      </c>
      <c r="BY396" s="32">
        <f t="shared" si="149"/>
        <v>767.24190541148005</v>
      </c>
      <c r="CB396">
        <v>767.24190541148005</v>
      </c>
      <c r="CC396" s="32">
        <f t="shared" si="159"/>
        <v>2036.580296132671</v>
      </c>
      <c r="CD396" s="32">
        <f t="shared" si="150"/>
        <v>2090.04382298675</v>
      </c>
      <c r="CG396">
        <v>2090.04382298675</v>
      </c>
      <c r="CH396" s="32">
        <f t="shared" si="160"/>
        <v>652.43306334542785</v>
      </c>
      <c r="CI396" s="32">
        <f t="shared" si="151"/>
        <v>738.06320235032001</v>
      </c>
      <c r="CL396">
        <v>738.06320235032001</v>
      </c>
      <c r="CM396" s="32">
        <f t="shared" si="161"/>
        <v>3260.463908922437</v>
      </c>
      <c r="CN396" s="32">
        <f t="shared" si="152"/>
        <v>3479.0498251744416</v>
      </c>
      <c r="CQ396">
        <v>3479.0498251744416</v>
      </c>
      <c r="CR396" s="240">
        <v>37.81</v>
      </c>
    </row>
    <row r="397" spans="51:96" ht="16" x14ac:dyDescent="0.5">
      <c r="AY397" s="38">
        <f>+AY385+1</f>
        <v>2022</v>
      </c>
      <c r="AZ397" s="36" t="s">
        <v>200</v>
      </c>
      <c r="BA397" s="36">
        <f t="shared" si="143"/>
        <v>8883.0904340420802</v>
      </c>
      <c r="BC397" s="28">
        <v>8883.0904340420802</v>
      </c>
      <c r="BD397" s="32">
        <f t="shared" si="154"/>
        <v>598.31275613839694</v>
      </c>
      <c r="BE397" s="32">
        <f t="shared" si="145"/>
        <v>534.66941146629995</v>
      </c>
      <c r="BH397">
        <v>534.66941146629995</v>
      </c>
      <c r="BI397" s="32">
        <f t="shared" si="155"/>
        <v>276.48605280647126</v>
      </c>
      <c r="BJ397" s="32">
        <f t="shared" si="146"/>
        <v>281.36789425166</v>
      </c>
      <c r="BM397">
        <v>281.36789425166</v>
      </c>
      <c r="BN397" s="32">
        <f t="shared" si="156"/>
        <v>859.05701003945615</v>
      </c>
      <c r="BO397" s="32">
        <f t="shared" si="147"/>
        <v>845.58285463188997</v>
      </c>
      <c r="BR397">
        <v>845.58285463188997</v>
      </c>
      <c r="BS397" s="32">
        <f t="shared" si="157"/>
        <v>70.480648803118314</v>
      </c>
      <c r="BT397" s="32">
        <f t="shared" si="148"/>
        <v>99.400238908030005</v>
      </c>
      <c r="BW397">
        <v>99.400238908030005</v>
      </c>
      <c r="BX397" s="32">
        <f t="shared" si="158"/>
        <v>719.96886457720848</v>
      </c>
      <c r="BY397" s="32">
        <f t="shared" si="149"/>
        <v>744.20984658483997</v>
      </c>
      <c r="CB397">
        <v>744.20984658483997</v>
      </c>
      <c r="CC397" s="32">
        <f t="shared" si="159"/>
        <v>2066.6776474015292</v>
      </c>
      <c r="CD397" s="32">
        <f t="shared" si="150"/>
        <v>2120.9312784075801</v>
      </c>
      <c r="CG397">
        <v>2120.9312784075801</v>
      </c>
      <c r="CH397" s="32">
        <f t="shared" si="160"/>
        <v>657.08128270642646</v>
      </c>
      <c r="CI397" s="32">
        <f t="shared" si="151"/>
        <v>743.32148838692001</v>
      </c>
      <c r="CL397">
        <v>743.32148838692001</v>
      </c>
      <c r="CM397" s="32">
        <f t="shared" si="161"/>
        <v>3278.3968766500498</v>
      </c>
      <c r="CN397" s="32">
        <f t="shared" si="152"/>
        <v>3498.1850433459654</v>
      </c>
      <c r="CQ397">
        <v>3498.1850433459654</v>
      </c>
      <c r="CR397" s="240">
        <v>37.770000000000003</v>
      </c>
    </row>
    <row r="398" spans="51:96" ht="16" x14ac:dyDescent="0.5">
      <c r="AY398" s="38">
        <f>+AY386+1</f>
        <v>2022</v>
      </c>
      <c r="AZ398" s="36" t="s">
        <v>201</v>
      </c>
      <c r="BA398" s="36">
        <f t="shared" si="143"/>
        <v>8965.2303799361598</v>
      </c>
      <c r="BC398" s="28">
        <v>8965.2303799361598</v>
      </c>
      <c r="BD398" s="32">
        <f t="shared" si="154"/>
        <v>646.38440117737423</v>
      </c>
      <c r="BE398" s="32">
        <f t="shared" si="145"/>
        <v>577.62760999627005</v>
      </c>
      <c r="BH398">
        <v>577.62760999627005</v>
      </c>
      <c r="BI398" s="32">
        <f t="shared" si="155"/>
        <v>264.81121078217222</v>
      </c>
      <c r="BJ398" s="32">
        <f t="shared" si="146"/>
        <v>269.48691261532002</v>
      </c>
      <c r="BM398">
        <v>269.48691261532002</v>
      </c>
      <c r="BN398" s="32">
        <f t="shared" si="156"/>
        <v>879.01011100998335</v>
      </c>
      <c r="BO398" s="32">
        <f t="shared" si="147"/>
        <v>865.22299478585001</v>
      </c>
      <c r="BR398">
        <v>865.22299478585001</v>
      </c>
      <c r="BS398" s="32">
        <f t="shared" si="157"/>
        <v>75.366442569866578</v>
      </c>
      <c r="BT398" s="32">
        <f t="shared" si="148"/>
        <v>106.29076951348401</v>
      </c>
      <c r="BW398">
        <v>106.29076951348401</v>
      </c>
      <c r="BX398" s="32">
        <f t="shared" si="158"/>
        <v>722.63322641501634</v>
      </c>
      <c r="BY398" s="32">
        <f t="shared" si="149"/>
        <v>746.96391611773004</v>
      </c>
      <c r="CB398">
        <v>746.96391611773004</v>
      </c>
      <c r="CC398" s="32">
        <f t="shared" si="159"/>
        <v>2064.3528179995224</v>
      </c>
      <c r="CD398" s="32">
        <f t="shared" si="150"/>
        <v>2118.5454184734599</v>
      </c>
      <c r="CG398">
        <v>2118.5454184734599</v>
      </c>
      <c r="CH398" s="32">
        <f t="shared" si="160"/>
        <v>669.96395585858363</v>
      </c>
      <c r="CI398" s="32">
        <f t="shared" si="151"/>
        <v>757.89497881175998</v>
      </c>
      <c r="CL398">
        <v>757.89497881175998</v>
      </c>
      <c r="CM398" s="32">
        <f t="shared" si="161"/>
        <v>3289.3870811530346</v>
      </c>
      <c r="CN398" s="32">
        <f t="shared" si="152"/>
        <v>3509.9120460433751</v>
      </c>
      <c r="CQ398">
        <v>3509.9120460433751</v>
      </c>
      <c r="CR398" s="240">
        <v>38.200000000000003</v>
      </c>
    </row>
    <row r="399" spans="51:96" ht="16.5" thickBot="1" x14ac:dyDescent="0.55000000000000004">
      <c r="AY399" s="40">
        <f>+AY387+1</f>
        <v>2022</v>
      </c>
      <c r="AZ399" s="41" t="s">
        <v>202</v>
      </c>
      <c r="BA399" s="36">
        <f t="shared" si="143"/>
        <v>9008.5458557934198</v>
      </c>
      <c r="BC399" s="28">
        <v>9008.5458557934198</v>
      </c>
      <c r="BD399" s="32">
        <f t="shared" si="154"/>
        <v>687.64611690056552</v>
      </c>
      <c r="BE399" s="32">
        <f t="shared" si="145"/>
        <v>614.50026068852003</v>
      </c>
      <c r="BH399">
        <v>614.50026068852003</v>
      </c>
      <c r="BI399" s="32">
        <f t="shared" si="155"/>
        <v>268.14983753438338</v>
      </c>
      <c r="BJ399" s="32">
        <f t="shared" si="146"/>
        <v>272.88448862115001</v>
      </c>
      <c r="BM399">
        <v>272.88448862115001</v>
      </c>
      <c r="BN399" s="32">
        <f t="shared" si="156"/>
        <v>868.51678717332982</v>
      </c>
      <c r="BO399" s="32">
        <f t="shared" si="147"/>
        <v>854.89425685497997</v>
      </c>
      <c r="BR399">
        <v>854.89425685497997</v>
      </c>
      <c r="BS399" s="32">
        <f t="shared" si="157"/>
        <v>78.969109978650891</v>
      </c>
      <c r="BT399" s="32">
        <f t="shared" si="148"/>
        <v>111.37168189469199</v>
      </c>
      <c r="BW399">
        <v>111.37168189469199</v>
      </c>
      <c r="BX399" s="32">
        <f t="shared" si="158"/>
        <v>718.58040819054474</v>
      </c>
      <c r="BY399" s="32">
        <f t="shared" si="149"/>
        <v>742.77464158452995</v>
      </c>
      <c r="CB399">
        <v>742.77464158452995</v>
      </c>
      <c r="CC399" s="32">
        <f t="shared" si="159"/>
        <v>2057.761093578416</v>
      </c>
      <c r="CD399" s="32">
        <f t="shared" si="150"/>
        <v>2111.7806506244701</v>
      </c>
      <c r="CG399">
        <v>2111.7806506244701</v>
      </c>
      <c r="CH399" s="32">
        <f t="shared" si="160"/>
        <v>680.89508102900641</v>
      </c>
      <c r="CI399" s="32">
        <f t="shared" si="151"/>
        <v>770.26078566895012</v>
      </c>
      <c r="CL399">
        <v>770.26078566895012</v>
      </c>
      <c r="CM399" s="32">
        <f t="shared" si="161"/>
        <v>3293.9179119889595</v>
      </c>
      <c r="CN399" s="32">
        <f t="shared" si="152"/>
        <v>3514.746629914855</v>
      </c>
      <c r="CQ399">
        <v>3514.746629914855</v>
      </c>
      <c r="CR399" s="240">
        <v>37.659999999999997</v>
      </c>
    </row>
    <row r="400" spans="51:96" ht="16" x14ac:dyDescent="0.5">
      <c r="AY400" s="108">
        <f t="shared" ref="AY400:AY407" si="162">+AY388+1</f>
        <v>2023</v>
      </c>
      <c r="AZ400" s="112" t="s">
        <v>203</v>
      </c>
      <c r="BA400" s="36">
        <f t="shared" si="143"/>
        <v>9030.1615912109901</v>
      </c>
      <c r="BC400" s="28">
        <v>9030.1615912109901</v>
      </c>
      <c r="BD400" s="32">
        <f t="shared" si="154"/>
        <v>691.81378257231245</v>
      </c>
      <c r="BE400" s="32">
        <f t="shared" si="145"/>
        <v>618.22460607316998</v>
      </c>
      <c r="BH400">
        <v>618.22460607316998</v>
      </c>
      <c r="BI400" s="32">
        <f t="shared" si="155"/>
        <v>263.27480192618901</v>
      </c>
      <c r="BJ400" s="32">
        <f t="shared" si="146"/>
        <v>267.92337579265001</v>
      </c>
      <c r="BM400">
        <v>267.92337579265001</v>
      </c>
      <c r="BN400" s="32">
        <f t="shared" si="156"/>
        <v>887.49369027602654</v>
      </c>
      <c r="BO400" s="32">
        <f t="shared" si="147"/>
        <v>873.57351062990006</v>
      </c>
      <c r="BR400">
        <v>873.57351062990006</v>
      </c>
      <c r="BS400" s="32">
        <f t="shared" si="157"/>
        <v>77.437622210577359</v>
      </c>
      <c r="BT400" s="32">
        <f t="shared" si="148"/>
        <v>109.21179471124</v>
      </c>
      <c r="BW400">
        <v>109.21179471124</v>
      </c>
      <c r="BX400" s="32">
        <f t="shared" si="158"/>
        <v>720.43551755392195</v>
      </c>
      <c r="BY400" s="32">
        <f t="shared" si="149"/>
        <v>744.69221152768</v>
      </c>
      <c r="CB400">
        <v>744.69221152768</v>
      </c>
      <c r="CC400" s="32">
        <f t="shared" si="159"/>
        <v>2038.8818806446286</v>
      </c>
      <c r="CD400" s="32">
        <f t="shared" si="150"/>
        <v>2092.40582781486</v>
      </c>
      <c r="CG400">
        <v>2092.40582781486</v>
      </c>
      <c r="CH400" s="32">
        <f t="shared" si="160"/>
        <v>668.2370759784402</v>
      </c>
      <c r="CI400" s="32">
        <f t="shared" si="151"/>
        <v>755.94145044844004</v>
      </c>
      <c r="CL400">
        <v>755.94145044844004</v>
      </c>
      <c r="CM400" s="32">
        <f t="shared" si="161"/>
        <v>3321.4182501870414</v>
      </c>
      <c r="CN400" s="32">
        <f t="shared" si="152"/>
        <v>3544.0906280307227</v>
      </c>
      <c r="CQ400">
        <v>3544.0906280307227</v>
      </c>
      <c r="CR400" s="240">
        <v>36.67</v>
      </c>
    </row>
    <row r="401" spans="51:96" ht="16" x14ac:dyDescent="0.5">
      <c r="AY401" s="38">
        <f t="shared" si="162"/>
        <v>2023</v>
      </c>
      <c r="AZ401" s="36" t="s">
        <v>192</v>
      </c>
      <c r="BA401" s="36">
        <f t="shared" si="143"/>
        <v>9006.1450081268304</v>
      </c>
      <c r="BC401" s="28">
        <v>9006.1450081268304</v>
      </c>
      <c r="BD401" s="32">
        <f t="shared" si="154"/>
        <v>675.72035730354025</v>
      </c>
      <c r="BE401" s="32">
        <f t="shared" si="145"/>
        <v>603.84306042057995</v>
      </c>
      <c r="BH401">
        <v>603.84306042057995</v>
      </c>
      <c r="BI401" s="32">
        <f t="shared" si="155"/>
        <v>267.90415365874549</v>
      </c>
      <c r="BJ401" s="32">
        <f t="shared" si="146"/>
        <v>272.63446677000002</v>
      </c>
      <c r="BM401">
        <v>272.63446677000002</v>
      </c>
      <c r="BN401" s="32">
        <f t="shared" si="156"/>
        <v>890.26230402449301</v>
      </c>
      <c r="BO401" s="32">
        <f t="shared" si="147"/>
        <v>876.29869916738005</v>
      </c>
      <c r="BR401">
        <v>876.29869916738005</v>
      </c>
      <c r="BS401" s="32">
        <f t="shared" si="157"/>
        <v>77.286850537297084</v>
      </c>
      <c r="BT401" s="32">
        <f t="shared" si="148"/>
        <v>108.99915846853901</v>
      </c>
      <c r="BW401">
        <v>108.99915846853901</v>
      </c>
      <c r="BX401" s="32">
        <f t="shared" si="158"/>
        <v>716.24260027589094</v>
      </c>
      <c r="BY401" s="32">
        <f t="shared" si="149"/>
        <v>740.35812087772001</v>
      </c>
      <c r="CB401">
        <v>740.35812087772001</v>
      </c>
      <c r="CC401" s="32">
        <f t="shared" si="159"/>
        <v>2060.445325466972</v>
      </c>
      <c r="CD401" s="32">
        <f t="shared" si="150"/>
        <v>2114.5353479417299</v>
      </c>
      <c r="CG401">
        <v>2114.5353479417299</v>
      </c>
      <c r="CH401" s="32">
        <f t="shared" si="160"/>
        <v>664.7574302554292</v>
      </c>
      <c r="CI401" s="32">
        <f t="shared" si="151"/>
        <v>752.00511029393999</v>
      </c>
      <c r="CL401">
        <v>752.00511029393999</v>
      </c>
      <c r="CM401" s="32">
        <f t="shared" si="161"/>
        <v>3289.0806360046481</v>
      </c>
      <c r="CN401" s="32">
        <f t="shared" si="152"/>
        <v>3509.5850563972072</v>
      </c>
      <c r="CQ401">
        <v>3509.5850563972072</v>
      </c>
      <c r="CR401" s="240">
        <v>36.659999999999997</v>
      </c>
    </row>
    <row r="402" spans="51:96" ht="16" x14ac:dyDescent="0.5">
      <c r="AY402" s="38">
        <f t="shared" si="162"/>
        <v>2023</v>
      </c>
      <c r="AZ402" s="36" t="s">
        <v>193</v>
      </c>
      <c r="BA402" s="36">
        <f t="shared" si="143"/>
        <v>9006.7291141666301</v>
      </c>
      <c r="BC402" s="28">
        <v>9006.7291141666301</v>
      </c>
      <c r="BD402" s="32">
        <f t="shared" si="154"/>
        <v>646.50722114123027</v>
      </c>
      <c r="BE402" s="32">
        <f t="shared" si="145"/>
        <v>577.73736543289999</v>
      </c>
      <c r="BH402">
        <v>577.73736543289999</v>
      </c>
      <c r="BI402" s="32">
        <f t="shared" si="155"/>
        <v>273.80775184129936</v>
      </c>
      <c r="BJ402" s="32">
        <f t="shared" si="146"/>
        <v>278.64230323145</v>
      </c>
      <c r="BM402">
        <v>278.64230323145</v>
      </c>
      <c r="BN402" s="32">
        <f t="shared" si="156"/>
        <v>898.7928909521936</v>
      </c>
      <c r="BO402" s="32">
        <f t="shared" si="147"/>
        <v>884.69548536632999</v>
      </c>
      <c r="BR402">
        <v>884.69548536632999</v>
      </c>
      <c r="BS402" s="32">
        <f t="shared" si="157"/>
        <v>79.559182891902154</v>
      </c>
      <c r="BT402" s="32">
        <f t="shared" si="148"/>
        <v>112.203873276956</v>
      </c>
      <c r="BW402">
        <v>112.203873276956</v>
      </c>
      <c r="BX402" s="32">
        <f t="shared" si="158"/>
        <v>720.24306011596229</v>
      </c>
      <c r="BY402" s="32">
        <f t="shared" si="149"/>
        <v>744.49327414660002</v>
      </c>
      <c r="CB402">
        <v>744.49327414660002</v>
      </c>
      <c r="CC402" s="32">
        <f t="shared" si="159"/>
        <v>2045.1843157129586</v>
      </c>
      <c r="CD402" s="32">
        <f t="shared" si="150"/>
        <v>2098.8737119976499</v>
      </c>
      <c r="CG402">
        <v>2098.8737119976499</v>
      </c>
      <c r="CH402" s="32">
        <f t="shared" si="160"/>
        <v>677.87152896189184</v>
      </c>
      <c r="CI402" s="32">
        <f t="shared" si="151"/>
        <v>766.84040027388005</v>
      </c>
      <c r="CL402">
        <v>766.84040027388005</v>
      </c>
      <c r="CM402" s="32">
        <f t="shared" si="161"/>
        <v>3291.9902797871832</v>
      </c>
      <c r="CN402" s="32">
        <f t="shared" si="152"/>
        <v>3512.6897666395889</v>
      </c>
      <c r="CQ402">
        <v>3512.6897666395889</v>
      </c>
      <c r="CR402" s="240">
        <v>37.24</v>
      </c>
    </row>
    <row r="403" spans="51:96" ht="16" x14ac:dyDescent="0.5">
      <c r="AY403" s="38">
        <f t="shared" si="162"/>
        <v>2023</v>
      </c>
      <c r="AZ403" s="36" t="s">
        <v>194</v>
      </c>
      <c r="BA403" s="36">
        <f t="shared" si="143"/>
        <v>9034.2307928411992</v>
      </c>
      <c r="BC403" s="28">
        <v>9034.2307928411992</v>
      </c>
      <c r="BD403" s="32">
        <f t="shared" si="154"/>
        <v>602.42770036139677</v>
      </c>
      <c r="BE403" s="32">
        <f t="shared" si="145"/>
        <v>538.34664345468002</v>
      </c>
      <c r="BH403">
        <v>538.34664345468002</v>
      </c>
      <c r="BI403" s="32">
        <f t="shared" si="155"/>
        <v>274.31870968705437</v>
      </c>
      <c r="BJ403" s="32">
        <f t="shared" si="146"/>
        <v>279.16228292536999</v>
      </c>
      <c r="BM403">
        <v>279.16228292536999</v>
      </c>
      <c r="BN403" s="32">
        <f t="shared" si="156"/>
        <v>906.40615375782602</v>
      </c>
      <c r="BO403" s="32">
        <f t="shared" si="147"/>
        <v>892.18933550784004</v>
      </c>
      <c r="BR403">
        <v>892.18933550784004</v>
      </c>
      <c r="BS403" s="32">
        <f t="shared" si="157"/>
        <v>78.300730627451529</v>
      </c>
      <c r="BT403" s="32">
        <f t="shared" si="148"/>
        <v>110.429053409872</v>
      </c>
      <c r="BW403">
        <v>110.429053409872</v>
      </c>
      <c r="BX403" s="32">
        <f t="shared" si="158"/>
        <v>720.5422269368288</v>
      </c>
      <c r="BY403" s="32">
        <f t="shared" si="149"/>
        <v>744.80251376071999</v>
      </c>
      <c r="CB403">
        <v>744.80251376071999</v>
      </c>
      <c r="CC403" s="32">
        <f t="shared" si="159"/>
        <v>2102.7514137821004</v>
      </c>
      <c r="CD403" s="32">
        <f t="shared" si="150"/>
        <v>2157.9520395033996</v>
      </c>
      <c r="CG403">
        <v>2157.9520395033996</v>
      </c>
      <c r="CH403" s="32">
        <f t="shared" si="160"/>
        <v>697.44614386781552</v>
      </c>
      <c r="CI403" s="32">
        <f t="shared" si="151"/>
        <v>788.98413236520003</v>
      </c>
      <c r="CL403">
        <v>788.98413236520003</v>
      </c>
      <c r="CM403" s="32">
        <f t="shared" si="161"/>
        <v>3280.173717140417</v>
      </c>
      <c r="CN403" s="32">
        <f t="shared" si="152"/>
        <v>3500.0810056292635</v>
      </c>
      <c r="CQ403">
        <v>3500.0810056292635</v>
      </c>
      <c r="CR403" s="240">
        <v>38.39</v>
      </c>
    </row>
    <row r="404" spans="51:96" ht="16" x14ac:dyDescent="0.5">
      <c r="AY404" s="38">
        <f t="shared" si="162"/>
        <v>2023</v>
      </c>
      <c r="AZ404" s="36" t="s">
        <v>195</v>
      </c>
      <c r="BA404" s="36">
        <f t="shared" si="143"/>
        <v>9035.1139835172307</v>
      </c>
      <c r="BC404" s="28">
        <v>9035.1139835172307</v>
      </c>
      <c r="BD404" s="32">
        <f t="shared" si="154"/>
        <v>560.89933836647242</v>
      </c>
      <c r="BE404" s="32">
        <f t="shared" si="145"/>
        <v>501.23571001864002</v>
      </c>
      <c r="BH404">
        <v>501.23571001864002</v>
      </c>
      <c r="BI404" s="32">
        <f>+BI403*BM404/BM403</f>
        <v>279.28228116037661</v>
      </c>
      <c r="BJ404" s="32">
        <f t="shared" si="146"/>
        <v>284.21349487345998</v>
      </c>
      <c r="BM404">
        <v>284.21349487345998</v>
      </c>
      <c r="BN404" s="32">
        <f t="shared" si="156"/>
        <v>906.48011907788941</v>
      </c>
      <c r="BO404" s="32">
        <f t="shared" si="147"/>
        <v>892.26214069510002</v>
      </c>
      <c r="BR404">
        <v>892.26214069510002</v>
      </c>
      <c r="BS404" s="32">
        <f t="shared" si="157"/>
        <v>83.440946100260547</v>
      </c>
      <c r="BT404" s="32">
        <f t="shared" si="148"/>
        <v>117.678399928563</v>
      </c>
      <c r="BW404">
        <v>117.678399928563</v>
      </c>
      <c r="BX404" s="32">
        <f t="shared" si="158"/>
        <v>706.46514030447429</v>
      </c>
      <c r="BY404" s="32">
        <f t="shared" si="149"/>
        <v>730.25145884922995</v>
      </c>
      <c r="CB404">
        <v>730.25145884922995</v>
      </c>
      <c r="CC404" s="32">
        <f t="shared" si="159"/>
        <v>2086.3527125167566</v>
      </c>
      <c r="CD404" s="32">
        <f t="shared" si="150"/>
        <v>2141.1228458056498</v>
      </c>
      <c r="CG404">
        <v>2141.1228458056498</v>
      </c>
      <c r="CH404" s="32">
        <f t="shared" si="160"/>
        <v>694.09082727018131</v>
      </c>
      <c r="CI404" s="32">
        <f t="shared" si="151"/>
        <v>785.18843920971995</v>
      </c>
      <c r="CL404">
        <v>785.18843920971995</v>
      </c>
      <c r="CM404" s="32">
        <f t="shared" si="161"/>
        <v>3331.3070538801767</v>
      </c>
      <c r="CN404" s="32">
        <f t="shared" si="152"/>
        <v>3554.6423905163115</v>
      </c>
      <c r="CQ404">
        <v>3554.6423905163115</v>
      </c>
      <c r="CR404" s="240">
        <v>38.090000000000003</v>
      </c>
    </row>
    <row r="405" spans="51:96" ht="16" x14ac:dyDescent="0.5">
      <c r="AY405" s="38">
        <f t="shared" si="162"/>
        <v>2023</v>
      </c>
      <c r="AZ405" s="36" t="s">
        <v>196</v>
      </c>
      <c r="BA405" s="36">
        <f t="shared" si="143"/>
        <v>9028.6472601108853</v>
      </c>
      <c r="BC405" s="28">
        <v>9028.6472601108853</v>
      </c>
      <c r="BD405" s="32">
        <f>+BD404*BH405/BH404</f>
        <v>541.91595789506448</v>
      </c>
      <c r="BE405" s="32">
        <f t="shared" si="145"/>
        <v>484.27161764361341</v>
      </c>
      <c r="BH405">
        <v>484.27161764361341</v>
      </c>
      <c r="BI405" s="32">
        <f>+BI404*BM405/BM404</f>
        <v>271.37497656978292</v>
      </c>
      <c r="BJ405" s="32">
        <f>+BM405</f>
        <v>276.16657308742998</v>
      </c>
      <c r="BM405">
        <v>276.16657308742998</v>
      </c>
      <c r="BN405" s="32">
        <f t="shared" si="156"/>
        <v>895.18571282769176</v>
      </c>
      <c r="BO405" s="32">
        <f t="shared" si="147"/>
        <v>881.14488518492647</v>
      </c>
      <c r="BR405">
        <v>881.14488518492647</v>
      </c>
      <c r="BS405" s="32">
        <f t="shared" si="157"/>
        <v>76.081788790853253</v>
      </c>
      <c r="BT405" s="32">
        <f t="shared" si="148"/>
        <v>107.29963629430293</v>
      </c>
      <c r="BW405">
        <v>107.29963629430293</v>
      </c>
      <c r="BX405" s="32">
        <f t="shared" si="158"/>
        <v>701.67719311840381</v>
      </c>
      <c r="BY405" s="32">
        <f t="shared" si="149"/>
        <v>725.30230393974045</v>
      </c>
      <c r="CB405">
        <v>725.30230393974045</v>
      </c>
      <c r="CC405" s="32">
        <f t="shared" si="159"/>
        <v>2090.467048181159</v>
      </c>
      <c r="CD405" s="32">
        <f t="shared" si="150"/>
        <v>2145.3451894360028</v>
      </c>
      <c r="CG405">
        <v>2145.3451894360028</v>
      </c>
      <c r="CH405" s="32">
        <f t="shared" si="160"/>
        <v>690.4558117994427</v>
      </c>
      <c r="CI405" s="32">
        <f t="shared" si="151"/>
        <v>781.07633743307247</v>
      </c>
      <c r="CL405">
        <v>781.07633743307247</v>
      </c>
      <c r="CM405" s="32">
        <f t="shared" si="161"/>
        <v>3377.9869145681578</v>
      </c>
      <c r="CN405" s="32">
        <f t="shared" si="152"/>
        <v>3604.4517322855199</v>
      </c>
      <c r="CQ405">
        <v>3604.4517322855199</v>
      </c>
      <c r="CR405" s="240">
        <v>37.83</v>
      </c>
    </row>
    <row r="406" spans="51:96" ht="16" x14ac:dyDescent="0.5">
      <c r="AY406" s="38">
        <f t="shared" si="162"/>
        <v>2023</v>
      </c>
      <c r="AZ406" s="36" t="s">
        <v>197</v>
      </c>
      <c r="BA406" s="36">
        <f t="shared" si="143"/>
        <v>9005.4428287419414</v>
      </c>
      <c r="BC406" s="28">
        <v>9005.4428287419414</v>
      </c>
      <c r="BD406" s="32">
        <f t="shared" ref="BD406:BD411" si="163">+BD405*BH406/BH405</f>
        <v>547.10535700197227</v>
      </c>
      <c r="BE406" s="32">
        <f t="shared" si="145"/>
        <v>488.90901328308115</v>
      </c>
      <c r="BH406">
        <v>488.90901328308115</v>
      </c>
      <c r="BI406" s="32">
        <f>+BI405*BM407/BM405</f>
        <v>269.95608467593252</v>
      </c>
      <c r="BJ406" s="32">
        <f t="shared" ref="BJ406:BJ411" si="164">+BM406</f>
        <v>272.68422430071388</v>
      </c>
      <c r="BM406">
        <v>272.68422430071388</v>
      </c>
      <c r="BN406" s="32">
        <f t="shared" si="156"/>
        <v>889.21993174528632</v>
      </c>
      <c r="BO406" s="32">
        <f t="shared" si="147"/>
        <v>875.27267631075927</v>
      </c>
      <c r="BR406">
        <v>875.27267631075927</v>
      </c>
      <c r="BS406" s="32">
        <f t="shared" si="157"/>
        <v>79.191478500566845</v>
      </c>
      <c r="BT406" s="32">
        <f t="shared" si="148"/>
        <v>111.68529257477829</v>
      </c>
      <c r="BW406">
        <v>111.68529257477829</v>
      </c>
      <c r="BX406" s="32">
        <f t="shared" si="158"/>
        <v>697.95819333044938</v>
      </c>
      <c r="BY406" s="32">
        <f t="shared" si="149"/>
        <v>721.45808733841852</v>
      </c>
      <c r="CB406">
        <v>721.45808733841852</v>
      </c>
      <c r="CC406" s="32">
        <f t="shared" si="159"/>
        <v>2067.8034490299319</v>
      </c>
      <c r="CD406" s="32">
        <f t="shared" si="150"/>
        <v>2122.086634149664</v>
      </c>
      <c r="CG406">
        <v>2122.086634149664</v>
      </c>
      <c r="CH406" s="32">
        <f t="shared" si="160"/>
        <v>686.68035129676525</v>
      </c>
      <c r="CI406" s="32">
        <f t="shared" si="151"/>
        <v>776.80535758011251</v>
      </c>
      <c r="CL406">
        <v>776.80535758011251</v>
      </c>
      <c r="CM406" s="32">
        <f t="shared" si="161"/>
        <v>3388.6904682455165</v>
      </c>
      <c r="CN406" s="32">
        <f t="shared" si="152"/>
        <v>3615.872866697729</v>
      </c>
      <c r="CQ406">
        <v>3615.872866697729</v>
      </c>
      <c r="CR406" s="240">
        <v>37.54</v>
      </c>
    </row>
    <row r="407" spans="51:96" ht="16" x14ac:dyDescent="0.5">
      <c r="AY407" s="38">
        <f t="shared" si="162"/>
        <v>2023</v>
      </c>
      <c r="AZ407" s="36" t="s">
        <v>198</v>
      </c>
      <c r="BA407" s="36">
        <f t="shared" si="143"/>
        <v>9023.4521881970741</v>
      </c>
      <c r="BC407" s="28">
        <v>9023.4521881970741</v>
      </c>
      <c r="BD407" s="32">
        <f t="shared" si="163"/>
        <v>558.90601179928797</v>
      </c>
      <c r="BE407" s="32">
        <f>+BH407</f>
        <v>499.45441631964661</v>
      </c>
      <c r="BH407">
        <v>499.45441631964661</v>
      </c>
      <c r="BI407" s="32">
        <f t="shared" ref="BI407:BI411" si="165">+BI406*BM408/BM406</f>
        <v>275.90779496966013</v>
      </c>
      <c r="BJ407" s="32">
        <f t="shared" si="164"/>
        <v>274.72262819295503</v>
      </c>
      <c r="BM407">
        <v>274.72262819295503</v>
      </c>
      <c r="BN407" s="32">
        <f t="shared" si="156"/>
        <v>900.98148525602528</v>
      </c>
      <c r="BO407" s="32">
        <f>+BR407</f>
        <v>886.84975196032485</v>
      </c>
      <c r="BR407">
        <v>886.84975196032485</v>
      </c>
      <c r="BS407" s="32">
        <f t="shared" si="157"/>
        <v>77.423427862836832</v>
      </c>
      <c r="BT407" s="32">
        <f>+BW407</f>
        <v>109.19177614471838</v>
      </c>
      <c r="BW407">
        <v>109.19177614471838</v>
      </c>
      <c r="BX407" s="32">
        <f t="shared" si="158"/>
        <v>697.12824864877075</v>
      </c>
      <c r="BY407" s="32">
        <f>+CB407</f>
        <v>720.60019884543669</v>
      </c>
      <c r="CB407">
        <v>720.60019884543669</v>
      </c>
      <c r="CC407" s="32">
        <f t="shared" si="159"/>
        <v>2075.2489674140188</v>
      </c>
      <c r="CD407" s="32">
        <f>+CG407</f>
        <v>2129.7276094341369</v>
      </c>
      <c r="CG407">
        <v>2129.7276094341369</v>
      </c>
      <c r="CH407" s="32">
        <f t="shared" si="160"/>
        <v>671.8870292868454</v>
      </c>
      <c r="CI407" s="32">
        <f>+CL407</f>
        <v>760.07045061501253</v>
      </c>
      <c r="CL407">
        <v>760.07045061501253</v>
      </c>
      <c r="CM407" s="32">
        <f t="shared" si="161"/>
        <v>3391.9872533371822</v>
      </c>
      <c r="CN407" s="32">
        <f>+CQ407</f>
        <v>3619.3906727269296</v>
      </c>
      <c r="CQ407">
        <v>3619.3906727269296</v>
      </c>
      <c r="CR407" s="240">
        <v>37.049999999999997</v>
      </c>
    </row>
    <row r="408" spans="51:96" ht="16" x14ac:dyDescent="0.5">
      <c r="AY408" s="38">
        <f>+AY396+1</f>
        <v>2023</v>
      </c>
      <c r="AZ408" s="36" t="s">
        <v>199</v>
      </c>
      <c r="BA408" s="237">
        <f t="shared" si="143"/>
        <v>9052.9887421411695</v>
      </c>
      <c r="BC408" s="238">
        <v>9052.9887421411695</v>
      </c>
      <c r="BD408" s="32">
        <f t="shared" si="163"/>
        <v>572.79577643620587</v>
      </c>
      <c r="BE408" s="32">
        <f>+BH408</f>
        <v>511.86670773017528</v>
      </c>
      <c r="BH408" s="275">
        <v>511.86670773017528</v>
      </c>
      <c r="BI408" s="32">
        <f t="shared" si="165"/>
        <v>285.1896359773487</v>
      </c>
      <c r="BJ408" s="32">
        <f t="shared" si="164"/>
        <v>278.69608177247983</v>
      </c>
      <c r="BM408" s="239">
        <v>278.69608177247983</v>
      </c>
      <c r="BN408" s="32">
        <f t="shared" si="156"/>
        <v>913.10046693669551</v>
      </c>
      <c r="BO408" s="32">
        <f>+BR408</f>
        <v>898.77864958296584</v>
      </c>
      <c r="BR408" s="275">
        <v>898.77864958296584</v>
      </c>
      <c r="BS408" s="32">
        <f t="shared" si="157"/>
        <v>83.945223339967924</v>
      </c>
      <c r="BT408" s="32">
        <f>+BW408</f>
        <v>118.38959199268285</v>
      </c>
      <c r="BW408">
        <v>118.38959199268285</v>
      </c>
      <c r="BX408" s="32">
        <f t="shared" si="158"/>
        <v>668.98161578610859</v>
      </c>
      <c r="BY408" s="32">
        <f>+CB408</f>
        <v>691.50588330596895</v>
      </c>
      <c r="CB408" s="275">
        <v>691.50588330596895</v>
      </c>
      <c r="CC408" s="32">
        <f t="shared" si="159"/>
        <v>2079.7097526429911</v>
      </c>
      <c r="CD408" s="32">
        <f>+CG408</f>
        <v>2134.3054974904971</v>
      </c>
      <c r="CG408">
        <v>2134.3054974904971</v>
      </c>
      <c r="CH408" s="32">
        <f t="shared" si="160"/>
        <v>664.81206895056823</v>
      </c>
      <c r="CI408" s="32">
        <f>+CL408</f>
        <v>752.06692017540092</v>
      </c>
      <c r="CL408">
        <v>752.06692017540092</v>
      </c>
      <c r="CM408" s="32">
        <f t="shared" si="161"/>
        <v>3411.1280959152332</v>
      </c>
      <c r="CN408" s="32">
        <f>+CQ408</f>
        <v>3639.8147433147456</v>
      </c>
      <c r="CQ408">
        <v>3639.8147433147456</v>
      </c>
      <c r="CR408" s="240">
        <v>37.090000000000003</v>
      </c>
    </row>
    <row r="409" spans="51:96" ht="16" x14ac:dyDescent="0.5">
      <c r="AY409" s="38">
        <f>+AY397+1</f>
        <v>2023</v>
      </c>
      <c r="AZ409" s="36" t="s">
        <v>200</v>
      </c>
      <c r="BA409" s="237">
        <f t="shared" si="143"/>
        <v>9138.4167213042274</v>
      </c>
      <c r="BC409" s="28">
        <v>9138.4167213042274</v>
      </c>
      <c r="BD409" s="32">
        <f t="shared" si="163"/>
        <v>600.1196606920505</v>
      </c>
      <c r="BE409" s="32">
        <f t="shared" ref="BE409:BE411" si="166">+BH409</f>
        <v>536.28411311584023</v>
      </c>
      <c r="BH409" s="32">
        <v>536.28411311584023</v>
      </c>
      <c r="BI409" s="32">
        <f t="shared" si="165"/>
        <v>282.07283849759341</v>
      </c>
      <c r="BJ409" s="32">
        <f t="shared" si="164"/>
        <v>283.96459888965734</v>
      </c>
      <c r="BM409">
        <v>283.96459888965734</v>
      </c>
      <c r="BN409" s="32">
        <f t="shared" si="156"/>
        <v>921.14848015184714</v>
      </c>
      <c r="BO409" s="32">
        <f t="shared" ref="BO409:BO411" si="167">+BR409</f>
        <v>906.70043115165424</v>
      </c>
      <c r="BR409">
        <v>906.70043115165424</v>
      </c>
      <c r="BS409" s="32">
        <f t="shared" si="157"/>
        <v>83.936759256865869</v>
      </c>
      <c r="BT409" s="32">
        <f t="shared" ref="BT409:BT411" si="168">+BW409</f>
        <v>118.37765493057051</v>
      </c>
      <c r="BW409">
        <v>118.37765493057051</v>
      </c>
      <c r="BX409" s="32">
        <f t="shared" si="158"/>
        <v>681.86233161854489</v>
      </c>
      <c r="BY409" s="32">
        <f t="shared" ref="BY409:BY411" si="169">+CB409</f>
        <v>704.82028622697521</v>
      </c>
      <c r="CB409">
        <v>704.82028622697521</v>
      </c>
      <c r="CC409" s="32">
        <f t="shared" si="159"/>
        <v>2102.4882798678073</v>
      </c>
      <c r="CD409" s="32">
        <f t="shared" ref="CD409:CD411" si="170">+CG409</f>
        <v>2157.6819978982476</v>
      </c>
      <c r="CG409">
        <v>2157.6819978982476</v>
      </c>
      <c r="CH409" s="32">
        <f t="shared" si="160"/>
        <v>668.14929772629375</v>
      </c>
      <c r="CI409" s="32">
        <f t="shared" ref="CI409:CI411" si="171">+CL409</f>
        <v>755.84215152949241</v>
      </c>
      <c r="CL409">
        <v>755.84215152949241</v>
      </c>
      <c r="CM409" s="32">
        <f t="shared" si="161"/>
        <v>3411.4784548644784</v>
      </c>
      <c r="CN409" s="32">
        <f t="shared" ref="CN409:CN411" si="172">+CQ409</f>
        <v>3640.1885908024556</v>
      </c>
      <c r="CQ409">
        <v>3640.1885908024556</v>
      </c>
      <c r="CR409" s="347">
        <v>37.414875078706437</v>
      </c>
    </row>
    <row r="410" spans="51:96" ht="16" x14ac:dyDescent="0.5">
      <c r="AY410" s="38">
        <f>+AY398+1</f>
        <v>2023</v>
      </c>
      <c r="AZ410" s="36" t="s">
        <v>201</v>
      </c>
      <c r="BA410" s="237">
        <f t="shared" si="143"/>
        <v>9223.1349041614903</v>
      </c>
      <c r="BC410" s="28">
        <v>9223.1349041614903</v>
      </c>
      <c r="BD410" s="32">
        <f t="shared" si="163"/>
        <v>643.21927338409375</v>
      </c>
      <c r="BE410" s="32">
        <f t="shared" si="166"/>
        <v>574.79916116731431</v>
      </c>
      <c r="BH410" s="32">
        <v>574.79916116731431</v>
      </c>
      <c r="BI410" s="32">
        <f t="shared" si="165"/>
        <v>278.21415339960578</v>
      </c>
      <c r="BJ410" s="32">
        <f t="shared" si="164"/>
        <v>275.65025143467915</v>
      </c>
      <c r="BM410">
        <v>275.65025143467915</v>
      </c>
      <c r="BN410" s="32">
        <f t="shared" si="156"/>
        <v>916.56702085760833</v>
      </c>
      <c r="BO410" s="32">
        <f t="shared" si="167"/>
        <v>902.19083122623795</v>
      </c>
      <c r="BR410">
        <v>902.19083122623795</v>
      </c>
      <c r="BS410" s="32">
        <f t="shared" si="157"/>
        <v>86.794697129014551</v>
      </c>
      <c r="BT410" s="32">
        <f t="shared" si="168"/>
        <v>122.40826066562042</v>
      </c>
      <c r="BW410">
        <v>122.40826066562042</v>
      </c>
      <c r="BX410" s="32">
        <f t="shared" si="158"/>
        <v>673.47465638401729</v>
      </c>
      <c r="BY410" s="32">
        <f t="shared" si="169"/>
        <v>696.15020227389084</v>
      </c>
      <c r="CB410">
        <v>696.15020227389084</v>
      </c>
      <c r="CC410" s="32">
        <f t="shared" si="159"/>
        <v>2149.2580931920925</v>
      </c>
      <c r="CD410" s="32">
        <f t="shared" si="170"/>
        <v>2205.6795944704463</v>
      </c>
      <c r="CG410">
        <v>2205.6795944704463</v>
      </c>
      <c r="CH410" s="32">
        <f t="shared" si="160"/>
        <v>670.67704738568887</v>
      </c>
      <c r="CI410" s="32">
        <f t="shared" si="171"/>
        <v>758.70166174313295</v>
      </c>
      <c r="CL410">
        <v>758.70166174313295</v>
      </c>
      <c r="CM410" s="32">
        <f t="shared" si="161"/>
        <v>3422.9950583427571</v>
      </c>
      <c r="CN410" s="32">
        <f t="shared" si="172"/>
        <v>3652.4772829753892</v>
      </c>
      <c r="CQ410">
        <v>3652.4772829753892</v>
      </c>
      <c r="CR410" s="347">
        <v>38.016988869119082</v>
      </c>
    </row>
    <row r="411" spans="51:96" ht="16.5" thickBot="1" x14ac:dyDescent="0.55000000000000004">
      <c r="AY411" s="40">
        <f>+AY399+1</f>
        <v>2023</v>
      </c>
      <c r="AZ411" s="41" t="s">
        <v>202</v>
      </c>
      <c r="BA411" s="237">
        <f t="shared" ref="BA411" si="173">+BC411</f>
        <v>9273.4263972835379</v>
      </c>
      <c r="BC411" s="28">
        <v>9273.4263972835379</v>
      </c>
      <c r="BD411" s="32">
        <f t="shared" si="163"/>
        <v>692.19132962778122</v>
      </c>
      <c r="BE411" s="32">
        <f t="shared" si="166"/>
        <v>618.56199293293071</v>
      </c>
      <c r="BH411" s="32">
        <v>618.56199293293071</v>
      </c>
      <c r="BI411" s="32">
        <f t="shared" si="165"/>
        <v>0</v>
      </c>
      <c r="BJ411" s="32">
        <f t="shared" si="164"/>
        <v>280.08003498790862</v>
      </c>
      <c r="BM411">
        <v>280.08003498790862</v>
      </c>
      <c r="BN411" s="32">
        <f t="shared" si="156"/>
        <v>906.8390205576128</v>
      </c>
      <c r="BO411" s="32">
        <f t="shared" si="167"/>
        <v>892.61541286936745</v>
      </c>
      <c r="BR411">
        <v>892.61541286936745</v>
      </c>
      <c r="BS411" s="32">
        <f t="shared" si="157"/>
        <v>86.439848680821697</v>
      </c>
      <c r="BT411" s="32">
        <f t="shared" si="168"/>
        <v>121.90781095175581</v>
      </c>
      <c r="BW411">
        <v>121.90781095175581</v>
      </c>
      <c r="BX411" s="32">
        <f t="shared" si="158"/>
        <v>685.66967273700118</v>
      </c>
      <c r="BY411" s="32">
        <f t="shared" si="169"/>
        <v>708.75581856603878</v>
      </c>
      <c r="CB411">
        <v>708.75581856603878</v>
      </c>
      <c r="CC411" s="32">
        <f t="shared" si="159"/>
        <v>2182.6482967811262</v>
      </c>
      <c r="CD411" s="32">
        <f t="shared" si="170"/>
        <v>2239.946344910903</v>
      </c>
      <c r="CG411">
        <v>2239.946344910903</v>
      </c>
      <c r="CH411" s="32">
        <f t="shared" si="160"/>
        <v>675.13999353133033</v>
      </c>
      <c r="CI411" s="32">
        <f t="shared" si="171"/>
        <v>763.75035793777261</v>
      </c>
      <c r="CL411">
        <v>763.75035793777261</v>
      </c>
      <c r="CM411" s="32">
        <f t="shared" si="161"/>
        <v>3386.895528461509</v>
      </c>
      <c r="CN411" s="32">
        <f t="shared" si="172"/>
        <v>3613.9575917196307</v>
      </c>
      <c r="CQ411">
        <v>3613.9575917196307</v>
      </c>
      <c r="CR411" s="347">
        <v>37.451267903187741</v>
      </c>
    </row>
  </sheetData>
  <mergeCells count="3">
    <mergeCell ref="AY3:CQ3"/>
    <mergeCell ref="A1:A3"/>
    <mergeCell ref="AY1:CR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95"/>
  <sheetViews>
    <sheetView zoomScale="81" workbookViewId="0">
      <selection sqref="A1:A4"/>
    </sheetView>
  </sheetViews>
  <sheetFormatPr baseColWidth="10" defaultColWidth="11.453125" defaultRowHeight="16" x14ac:dyDescent="0.5"/>
  <cols>
    <col min="3" max="3" width="15" bestFit="1" customWidth="1"/>
    <col min="5" max="5" width="11.81640625" bestFit="1" customWidth="1"/>
    <col min="6" max="6" width="9.26953125" bestFit="1" customWidth="1"/>
    <col min="7" max="7" width="10.54296875" bestFit="1" customWidth="1"/>
    <col min="8" max="8" width="11.453125" bestFit="1" customWidth="1"/>
    <col min="9" max="9" width="13.26953125" bestFit="1" customWidth="1"/>
    <col min="10" max="10" width="13.26953125" customWidth="1"/>
    <col min="11" max="11" width="14.1796875" bestFit="1" customWidth="1"/>
    <col min="14" max="14" width="11.1796875" bestFit="1" customWidth="1"/>
    <col min="18" max="18" width="12.54296875" customWidth="1"/>
    <col min="19" max="19" width="6.08984375" bestFit="1" customWidth="1"/>
    <col min="20" max="20" width="10.26953125" bestFit="1" customWidth="1"/>
    <col min="21" max="21" width="7.81640625" customWidth="1"/>
    <col min="22" max="22" width="12.26953125" customWidth="1"/>
    <col min="23" max="23" width="13.7265625" bestFit="1" customWidth="1"/>
    <col min="24" max="24" width="13.453125" customWidth="1"/>
    <col min="28" max="28" width="6.08984375" bestFit="1" customWidth="1"/>
    <col min="29" max="29" width="11" bestFit="1" customWidth="1"/>
    <col min="31" max="31" width="8.26953125" style="6" bestFit="1" customWidth="1"/>
    <col min="32" max="32" width="8.7265625" style="6" bestFit="1" customWidth="1"/>
    <col min="33" max="33" width="8.7265625" style="6" customWidth="1"/>
    <col min="34" max="35" width="11.453125" style="6"/>
    <col min="36" max="36" width="5.54296875" style="6" bestFit="1" customWidth="1"/>
    <col min="37" max="37" width="13.453125" style="6" customWidth="1"/>
    <col min="38" max="38" width="5.54296875" style="6" bestFit="1" customWidth="1"/>
    <col min="39" max="39" width="12.7265625" style="6" customWidth="1"/>
    <col min="40" max="40" width="8.08984375" style="6" bestFit="1" customWidth="1"/>
    <col min="41" max="41" width="11.453125" style="6" bestFit="1" customWidth="1"/>
    <col min="42" max="42" width="6.08984375" style="6" bestFit="1" customWidth="1"/>
    <col min="43" max="43" width="10" style="6" bestFit="1" customWidth="1"/>
    <col min="44" max="44" width="12.54296875" style="16" customWidth="1"/>
    <col min="45" max="45" width="11.453125" style="6"/>
    <col min="52" max="52" width="13" customWidth="1"/>
    <col min="57" max="57" width="11.54296875" customWidth="1"/>
    <col min="68" max="68" width="6.54296875" customWidth="1"/>
    <col min="70" max="70" width="12.26953125" bestFit="1" customWidth="1"/>
    <col min="71" max="71" width="17.1796875" bestFit="1" customWidth="1"/>
    <col min="72" max="73" width="12.26953125" customWidth="1"/>
    <col min="74" max="74" width="10.7265625" bestFit="1" customWidth="1"/>
    <col min="75" max="75" width="13.453125" bestFit="1" customWidth="1"/>
  </cols>
  <sheetData>
    <row r="1" spans="1:86" x14ac:dyDescent="0.5">
      <c r="A1" s="337" t="s">
        <v>19</v>
      </c>
      <c r="B1" s="335" t="s">
        <v>280</v>
      </c>
      <c r="C1" s="329" t="s">
        <v>281</v>
      </c>
      <c r="D1" s="329"/>
      <c r="E1" s="329"/>
      <c r="F1" s="329"/>
      <c r="G1" s="329"/>
      <c r="H1" s="59" t="s">
        <v>282</v>
      </c>
      <c r="I1" s="92">
        <v>4</v>
      </c>
      <c r="J1" s="332" t="s">
        <v>283</v>
      </c>
      <c r="K1" s="329"/>
      <c r="L1" s="329"/>
      <c r="M1" s="329"/>
      <c r="N1" s="329"/>
      <c r="O1" s="329"/>
      <c r="P1" s="329"/>
      <c r="Q1" s="329"/>
      <c r="R1" s="330"/>
      <c r="S1" s="329" t="s">
        <v>284</v>
      </c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30"/>
      <c r="AE1" s="325" t="s">
        <v>285</v>
      </c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10"/>
      <c r="AT1" s="337" t="s">
        <v>19</v>
      </c>
      <c r="AU1" s="335" t="s">
        <v>280</v>
      </c>
      <c r="AV1" s="309" t="s">
        <v>286</v>
      </c>
      <c r="AW1" s="309"/>
      <c r="AX1" s="309"/>
      <c r="AY1" s="309"/>
      <c r="AZ1" s="59" t="s">
        <v>282</v>
      </c>
      <c r="BA1" s="92">
        <v>3</v>
      </c>
      <c r="BB1" s="337" t="s">
        <v>280</v>
      </c>
      <c r="BC1" s="309" t="s">
        <v>287</v>
      </c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10"/>
      <c r="BP1" s="325" t="s">
        <v>288</v>
      </c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10"/>
    </row>
    <row r="2" spans="1:86" ht="77.5" customHeight="1" x14ac:dyDescent="0.5">
      <c r="A2" s="333"/>
      <c r="B2" s="336"/>
      <c r="C2" s="327" t="s">
        <v>424</v>
      </c>
      <c r="D2" s="327"/>
      <c r="E2" s="327" t="s">
        <v>289</v>
      </c>
      <c r="F2" s="327"/>
      <c r="G2" s="107" t="s">
        <v>290</v>
      </c>
      <c r="H2" s="107" t="s">
        <v>291</v>
      </c>
      <c r="I2" s="328" t="s">
        <v>292</v>
      </c>
      <c r="J2" s="333" t="s">
        <v>280</v>
      </c>
      <c r="K2" s="327" t="s">
        <v>293</v>
      </c>
      <c r="L2" s="327"/>
      <c r="M2" s="327" t="s">
        <v>441</v>
      </c>
      <c r="N2" s="327"/>
      <c r="O2" s="315" t="s">
        <v>294</v>
      </c>
      <c r="P2" s="315"/>
      <c r="Q2" s="315"/>
      <c r="R2" s="328" t="s">
        <v>403</v>
      </c>
      <c r="S2" s="315" t="s">
        <v>295</v>
      </c>
      <c r="T2" s="315"/>
      <c r="U2" s="315"/>
      <c r="V2" s="315"/>
      <c r="W2" s="180" t="s">
        <v>296</v>
      </c>
      <c r="X2" s="76" t="s">
        <v>297</v>
      </c>
      <c r="Y2" s="315" t="s">
        <v>298</v>
      </c>
      <c r="Z2" s="315"/>
      <c r="AA2" s="315"/>
      <c r="AB2" s="315"/>
      <c r="AC2" s="315"/>
      <c r="AD2" s="328" t="s">
        <v>439</v>
      </c>
      <c r="AE2" s="67" t="s">
        <v>280</v>
      </c>
      <c r="AF2" s="327" t="s">
        <v>130</v>
      </c>
      <c r="AG2" s="327"/>
      <c r="AH2" s="20" t="s">
        <v>131</v>
      </c>
      <c r="AI2" s="20" t="s">
        <v>299</v>
      </c>
      <c r="AJ2" s="327" t="s">
        <v>300</v>
      </c>
      <c r="AK2" s="327"/>
      <c r="AL2" s="327" t="s">
        <v>301</v>
      </c>
      <c r="AM2" s="327"/>
      <c r="AN2" s="327"/>
      <c r="AO2" s="327"/>
      <c r="AP2" s="327" t="s">
        <v>302</v>
      </c>
      <c r="AQ2" s="327"/>
      <c r="AR2" s="327"/>
      <c r="AS2" s="80" t="s">
        <v>303</v>
      </c>
      <c r="AT2" s="333"/>
      <c r="AU2" s="336"/>
      <c r="AV2" s="327" t="s">
        <v>304</v>
      </c>
      <c r="AW2" s="327"/>
      <c r="AX2" s="327" t="s">
        <v>305</v>
      </c>
      <c r="AY2" s="327"/>
      <c r="AZ2" s="20" t="s">
        <v>290</v>
      </c>
      <c r="BA2" s="328" t="s">
        <v>292</v>
      </c>
      <c r="BB2" s="333"/>
      <c r="BC2" s="327" t="s">
        <v>306</v>
      </c>
      <c r="BD2" s="327"/>
      <c r="BE2" s="327" t="s">
        <v>216</v>
      </c>
      <c r="BF2" s="327"/>
      <c r="BG2" s="327" t="s">
        <v>208</v>
      </c>
      <c r="BH2" s="327"/>
      <c r="BI2" s="315" t="s">
        <v>307</v>
      </c>
      <c r="BJ2" s="315"/>
      <c r="BK2" s="315"/>
      <c r="BL2" s="315" t="s">
        <v>294</v>
      </c>
      <c r="BM2" s="315"/>
      <c r="BN2" s="315"/>
      <c r="BO2" s="328" t="s">
        <v>403</v>
      </c>
      <c r="BP2" s="326" t="s">
        <v>308</v>
      </c>
      <c r="BQ2" s="327"/>
      <c r="BR2" s="327"/>
      <c r="BS2" s="327" t="s">
        <v>309</v>
      </c>
      <c r="BT2" s="327"/>
      <c r="BU2" s="20" t="s">
        <v>310</v>
      </c>
      <c r="BV2" s="180" t="s">
        <v>296</v>
      </c>
      <c r="BW2" s="76" t="s">
        <v>297</v>
      </c>
      <c r="BX2" s="315" t="s">
        <v>311</v>
      </c>
      <c r="BY2" s="315"/>
      <c r="BZ2" s="315"/>
      <c r="CA2" s="315"/>
      <c r="CB2" s="315"/>
      <c r="CC2" s="315"/>
      <c r="CD2" s="315"/>
      <c r="CE2" s="315"/>
      <c r="CF2" s="315"/>
      <c r="CG2" s="327" t="s">
        <v>403</v>
      </c>
      <c r="CH2" s="328"/>
    </row>
    <row r="3" spans="1:86" ht="34.5" customHeight="1" x14ac:dyDescent="0.5">
      <c r="A3" s="333"/>
      <c r="B3" s="336"/>
      <c r="C3" s="327" t="s">
        <v>72</v>
      </c>
      <c r="D3" s="327"/>
      <c r="E3" s="327"/>
      <c r="F3" s="327"/>
      <c r="G3" s="327"/>
      <c r="H3" s="327"/>
      <c r="I3" s="328"/>
      <c r="J3" s="333"/>
      <c r="K3" s="327" t="s">
        <v>312</v>
      </c>
      <c r="L3" s="327"/>
      <c r="M3" s="327" t="s">
        <v>312</v>
      </c>
      <c r="N3" s="327"/>
      <c r="O3" s="327" t="s">
        <v>313</v>
      </c>
      <c r="P3" s="327"/>
      <c r="Q3" s="327"/>
      <c r="R3" s="328"/>
      <c r="S3" s="315" t="s">
        <v>72</v>
      </c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28"/>
      <c r="AE3" s="307" t="s">
        <v>312</v>
      </c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S3" s="81"/>
      <c r="AT3" s="333"/>
      <c r="AU3" s="336"/>
      <c r="AV3" s="327" t="s">
        <v>72</v>
      </c>
      <c r="AW3" s="327"/>
      <c r="AX3" s="327"/>
      <c r="AY3" s="327"/>
      <c r="AZ3" s="327"/>
      <c r="BA3" s="328"/>
      <c r="BB3" s="333"/>
      <c r="BC3" s="327" t="s">
        <v>312</v>
      </c>
      <c r="BD3" s="327"/>
      <c r="BE3" s="327" t="s">
        <v>312</v>
      </c>
      <c r="BF3" s="327"/>
      <c r="BG3" s="20"/>
      <c r="BH3" s="20"/>
      <c r="BI3" s="339" t="s">
        <v>276</v>
      </c>
      <c r="BJ3" s="339"/>
      <c r="BK3" s="339"/>
      <c r="BL3" s="327" t="s">
        <v>313</v>
      </c>
      <c r="BM3" s="327"/>
      <c r="BN3" s="327"/>
      <c r="BO3" s="328"/>
      <c r="BP3" s="307" t="s">
        <v>72</v>
      </c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27"/>
      <c r="CH3" s="328"/>
    </row>
    <row r="4" spans="1:86" ht="80.5" thickBot="1" x14ac:dyDescent="0.55000000000000004">
      <c r="A4" s="333"/>
      <c r="B4" s="336"/>
      <c r="C4" s="8" t="s">
        <v>314</v>
      </c>
      <c r="D4" s="8" t="s">
        <v>315</v>
      </c>
      <c r="E4" s="8" t="s">
        <v>316</v>
      </c>
      <c r="F4" s="8" t="s">
        <v>315</v>
      </c>
      <c r="G4" s="8" t="s">
        <v>455</v>
      </c>
      <c r="H4" s="60" t="s">
        <v>455</v>
      </c>
      <c r="I4" s="93" t="s">
        <v>318</v>
      </c>
      <c r="J4" s="334"/>
      <c r="K4" s="181" t="s">
        <v>319</v>
      </c>
      <c r="L4" s="181" t="s">
        <v>320</v>
      </c>
      <c r="M4" s="181" t="s">
        <v>321</v>
      </c>
      <c r="N4" s="181" t="s">
        <v>320</v>
      </c>
      <c r="O4" s="181" t="s">
        <v>19</v>
      </c>
      <c r="P4" s="181" t="s">
        <v>322</v>
      </c>
      <c r="Q4" s="181" t="s">
        <v>323</v>
      </c>
      <c r="R4" s="331"/>
      <c r="S4" s="181" t="s">
        <v>19</v>
      </c>
      <c r="T4" s="181" t="s">
        <v>322</v>
      </c>
      <c r="U4" s="181" t="s">
        <v>324</v>
      </c>
      <c r="V4" s="181" t="s">
        <v>325</v>
      </c>
      <c r="W4" s="181" t="s">
        <v>322</v>
      </c>
      <c r="X4" s="181" t="s">
        <v>317</v>
      </c>
      <c r="Y4" s="181" t="s">
        <v>326</v>
      </c>
      <c r="Z4" s="182" t="s">
        <v>322</v>
      </c>
      <c r="AA4" s="181" t="s">
        <v>320</v>
      </c>
      <c r="AB4" s="181" t="s">
        <v>19</v>
      </c>
      <c r="AC4" s="181" t="s">
        <v>322</v>
      </c>
      <c r="AD4" s="4"/>
      <c r="AE4" s="100"/>
      <c r="AF4" s="181" t="s">
        <v>327</v>
      </c>
      <c r="AG4" s="181" t="s">
        <v>328</v>
      </c>
      <c r="AH4" s="181" t="s">
        <v>319</v>
      </c>
      <c r="AI4" s="181" t="s">
        <v>317</v>
      </c>
      <c r="AJ4" s="181" t="s">
        <v>322</v>
      </c>
      <c r="AK4" s="181" t="s">
        <v>325</v>
      </c>
      <c r="AL4" s="181" t="s">
        <v>322</v>
      </c>
      <c r="AM4" s="181" t="s">
        <v>325</v>
      </c>
      <c r="AN4" s="181" t="s">
        <v>19</v>
      </c>
      <c r="AO4" s="183" t="s">
        <v>437</v>
      </c>
      <c r="AP4" s="181" t="s">
        <v>19</v>
      </c>
      <c r="AQ4" s="181" t="s">
        <v>322</v>
      </c>
      <c r="AR4" s="181" t="s">
        <v>325</v>
      </c>
      <c r="AS4" s="184" t="s">
        <v>437</v>
      </c>
      <c r="AT4" s="334"/>
      <c r="AU4" s="338"/>
      <c r="AV4" s="181" t="s">
        <v>314</v>
      </c>
      <c r="AW4" s="181" t="s">
        <v>315</v>
      </c>
      <c r="AX4" s="181" t="s">
        <v>314</v>
      </c>
      <c r="AY4" s="181" t="s">
        <v>315</v>
      </c>
      <c r="AZ4" s="181" t="s">
        <v>316</v>
      </c>
      <c r="BA4" s="185" t="s">
        <v>318</v>
      </c>
      <c r="BB4" s="334"/>
      <c r="BC4" s="181" t="s">
        <v>319</v>
      </c>
      <c r="BD4" s="181" t="s">
        <v>320</v>
      </c>
      <c r="BE4" s="181" t="s">
        <v>319</v>
      </c>
      <c r="BF4" s="181" t="s">
        <v>320</v>
      </c>
      <c r="BG4" s="181" t="s">
        <v>319</v>
      </c>
      <c r="BH4" s="181" t="s">
        <v>320</v>
      </c>
      <c r="BI4" s="181" t="s">
        <v>19</v>
      </c>
      <c r="BJ4" s="181" t="s">
        <v>321</v>
      </c>
      <c r="BK4" s="181" t="s">
        <v>329</v>
      </c>
      <c r="BL4" s="181" t="s">
        <v>19</v>
      </c>
      <c r="BM4" s="181" t="s">
        <v>322</v>
      </c>
      <c r="BN4" s="181" t="s">
        <v>323</v>
      </c>
      <c r="BO4" s="4"/>
      <c r="BP4" s="186" t="s">
        <v>19</v>
      </c>
      <c r="BQ4" s="181" t="s">
        <v>330</v>
      </c>
      <c r="BR4" s="181" t="s">
        <v>325</v>
      </c>
      <c r="BS4" s="181" t="s">
        <v>330</v>
      </c>
      <c r="BT4" s="181" t="s">
        <v>325</v>
      </c>
      <c r="BU4" s="181" t="s">
        <v>330</v>
      </c>
      <c r="BV4" s="181" t="s">
        <v>322</v>
      </c>
      <c r="BW4" s="181" t="s">
        <v>317</v>
      </c>
      <c r="BX4" s="181" t="s">
        <v>326</v>
      </c>
      <c r="BY4" s="181" t="s">
        <v>331</v>
      </c>
      <c r="BZ4" s="181" t="s">
        <v>332</v>
      </c>
      <c r="CA4" s="181" t="s">
        <v>333</v>
      </c>
      <c r="CB4" s="181" t="s">
        <v>334</v>
      </c>
      <c r="CC4" s="181" t="s">
        <v>320</v>
      </c>
      <c r="CD4" s="181" t="s">
        <v>19</v>
      </c>
      <c r="CE4" s="181" t="s">
        <v>322</v>
      </c>
      <c r="CF4" s="181" t="s">
        <v>335</v>
      </c>
      <c r="CG4" s="181"/>
      <c r="CH4" s="4"/>
    </row>
    <row r="5" spans="1:86" x14ac:dyDescent="0.5">
      <c r="A5" s="120">
        <f>+YEAR(B5)</f>
        <v>2017</v>
      </c>
      <c r="B5" s="121">
        <v>42736</v>
      </c>
      <c r="C5" s="124"/>
      <c r="D5" s="124"/>
      <c r="E5" s="124"/>
      <c r="F5" s="124"/>
      <c r="G5" s="124"/>
      <c r="H5" s="125"/>
      <c r="I5" s="126">
        <f>+H88</f>
        <v>0</v>
      </c>
      <c r="J5" s="89">
        <v>42736</v>
      </c>
      <c r="K5" s="35">
        <f>+EMPLEO!BA328</f>
        <v>8485.6996122451546</v>
      </c>
      <c r="L5" s="6"/>
      <c r="M5" s="35">
        <f>+EMPLEO!CR328</f>
        <v>36.81</v>
      </c>
      <c r="N5" s="64"/>
      <c r="O5" s="16">
        <v>2016</v>
      </c>
      <c r="P5" s="128">
        <f>+EMPLEO!E30</f>
        <v>1.935294508934021</v>
      </c>
      <c r="Q5" s="16"/>
      <c r="S5" s="16">
        <v>2014</v>
      </c>
      <c r="T5" s="70">
        <f>+CAPITAL!B29</f>
        <v>448283.71333937999</v>
      </c>
      <c r="U5" s="16"/>
      <c r="V5" s="16"/>
      <c r="W5" s="74">
        <v>22495.765855240399</v>
      </c>
      <c r="X5" s="16"/>
      <c r="Y5" s="61" t="s">
        <v>336</v>
      </c>
      <c r="Z5" s="35">
        <v>10197.34</v>
      </c>
      <c r="AA5" s="16"/>
      <c r="AB5" s="16">
        <v>2017</v>
      </c>
      <c r="AC5" s="35">
        <f>+SUM(Z5:Z8)</f>
        <v>40971.25</v>
      </c>
      <c r="AD5" s="79">
        <f>+V14</f>
        <v>3.0104359060182384E-2</v>
      </c>
      <c r="AE5" s="82">
        <v>42736</v>
      </c>
      <c r="AF5" s="35">
        <f>+CAPITAL!AI329</f>
        <v>5960.0617325500671</v>
      </c>
      <c r="AG5" s="35"/>
      <c r="AH5" s="35">
        <f>+CAPITAL!AC329</f>
        <v>9102.0297777807464</v>
      </c>
      <c r="AI5" s="35">
        <f>+CAPITAL!AH329</f>
        <v>6.7713485956735546</v>
      </c>
      <c r="AJ5" s="35">
        <f>+AF5/AH5</f>
        <v>0.65480578267271361</v>
      </c>
      <c r="AK5" s="35"/>
      <c r="AL5" s="35">
        <f t="shared" ref="AL5:AL45" si="0">+(1-AI5/100)/(1-6.5/100)</f>
        <v>0.99709787598210098</v>
      </c>
      <c r="AM5" s="35"/>
      <c r="AN5" s="74">
        <v>2018</v>
      </c>
      <c r="AO5" s="83">
        <f>+AVERAGE(AM17:AM28)</f>
        <v>-4.1553204514232596E-3</v>
      </c>
      <c r="AP5" s="6">
        <v>2016</v>
      </c>
      <c r="AQ5" s="16">
        <f>+CAPITAL!D31</f>
        <v>0.6599450247013694</v>
      </c>
      <c r="AT5" s="29">
        <f>+YEAR(AU5)</f>
        <v>2017</v>
      </c>
      <c r="AU5" s="61">
        <v>42736</v>
      </c>
      <c r="AV5" s="61"/>
      <c r="AW5" s="61"/>
      <c r="AX5" s="8"/>
      <c r="AY5" s="8"/>
      <c r="AZ5" s="8"/>
      <c r="BA5" s="94">
        <f>+AVERAGE(AZ86:AZ88)</f>
        <v>-4.333333333333334E-3</v>
      </c>
      <c r="BB5" s="89">
        <v>42736</v>
      </c>
      <c r="BC5" s="35">
        <f>+EMPLEO!BA328</f>
        <v>8485.6996122451546</v>
      </c>
      <c r="BD5" s="6"/>
      <c r="BE5" s="98">
        <f>+EMPLEO!BH328</f>
        <v>764.14242387706997</v>
      </c>
      <c r="BF5" s="6"/>
      <c r="BG5" s="35">
        <f>+BC5-BE5</f>
        <v>7721.557188368085</v>
      </c>
      <c r="BH5" s="6"/>
      <c r="BI5" s="74">
        <v>2016</v>
      </c>
      <c r="BJ5" s="32">
        <f>+EMPLEO!G4</f>
        <v>2280.5672887106252</v>
      </c>
      <c r="BK5" s="97"/>
      <c r="BL5" s="16">
        <v>2016</v>
      </c>
      <c r="BM5" s="128">
        <f>+'PTF CNP'!Q30</f>
        <v>1.911163330078125</v>
      </c>
      <c r="BN5" s="16"/>
      <c r="BO5" s="79">
        <f>+AVERAGE(BH65:BH76)+BK11+BN11</f>
        <v>7.2055364395682053E-2</v>
      </c>
      <c r="BP5" s="29">
        <v>2013</v>
      </c>
      <c r="BQ5" s="74">
        <f>+CAPITAL!M28</f>
        <v>75538.426537582505</v>
      </c>
      <c r="BR5" s="64"/>
      <c r="BS5" s="74"/>
      <c r="BT5" s="64"/>
      <c r="BU5" s="74"/>
      <c r="BV5" s="35"/>
      <c r="BW5" s="16"/>
      <c r="BX5" s="61">
        <v>42430</v>
      </c>
      <c r="BY5" s="75">
        <v>1579.200161</v>
      </c>
      <c r="BZ5" s="75">
        <v>702.06714285714304</v>
      </c>
      <c r="CA5" s="75">
        <v>25688.102417582399</v>
      </c>
      <c r="CB5" s="75">
        <f>+BY5*BZ5/CA5</f>
        <v>43.160235310878775</v>
      </c>
      <c r="CC5" s="16"/>
      <c r="CD5" s="16">
        <v>2015</v>
      </c>
      <c r="CG5" s="16">
        <v>2017</v>
      </c>
      <c r="CH5" s="79">
        <f t="shared" ref="CH5:CH11" si="1">+BT9</f>
        <v>3.2607716785987062E-2</v>
      </c>
    </row>
    <row r="6" spans="1:86" ht="16.5" customHeight="1" x14ac:dyDescent="0.5">
      <c r="A6" s="29">
        <f>+YEAR(B6)</f>
        <v>2017</v>
      </c>
      <c r="B6" s="61">
        <v>42767</v>
      </c>
      <c r="C6" s="8"/>
      <c r="D6" s="8"/>
      <c r="E6" s="8"/>
      <c r="F6" s="8"/>
      <c r="G6" s="8"/>
      <c r="H6" s="60"/>
      <c r="I6" s="93"/>
      <c r="J6" s="89">
        <v>42767</v>
      </c>
      <c r="K6" s="35">
        <f>+EMPLEO!BA329</f>
        <v>8484.447492095569</v>
      </c>
      <c r="L6" s="6"/>
      <c r="M6" s="35">
        <f>+EMPLEO!CR329</f>
        <v>37.1</v>
      </c>
      <c r="N6" s="64"/>
      <c r="O6" s="16">
        <v>2017</v>
      </c>
      <c r="P6" s="128">
        <f>+EMPLEO!E31</f>
        <v>1.943636417388916</v>
      </c>
      <c r="Q6" s="64">
        <f t="shared" ref="Q6:Q12" si="2">+P6/P5-1</f>
        <v>4.3104077526112672E-3</v>
      </c>
      <c r="R6" s="22"/>
      <c r="S6" s="16">
        <v>2015</v>
      </c>
      <c r="T6" s="70">
        <f>+CAPITAL!B30</f>
        <v>468350.09826492798</v>
      </c>
      <c r="U6" s="16">
        <f t="shared" ref="U6:U11" si="3">+T6-T5</f>
        <v>20066.384925547987</v>
      </c>
      <c r="V6" s="64">
        <f t="shared" ref="V6:V12" si="4">+T6/T5-1</f>
        <v>4.4762690074257483E-2</v>
      </c>
      <c r="W6" s="74">
        <v>23596.678478568501</v>
      </c>
      <c r="X6" s="64">
        <f t="shared" ref="X6:X11" si="5">+W6/T5</f>
        <v>5.2637822379918313E-2</v>
      </c>
      <c r="Y6" s="61" t="s">
        <v>337</v>
      </c>
      <c r="Z6" s="35">
        <v>10057.219999999999</v>
      </c>
      <c r="AA6" s="16"/>
      <c r="AB6" s="16">
        <v>2018</v>
      </c>
      <c r="AC6" s="35">
        <f>+SUM(Z9:Z12)</f>
        <v>43634.900000000009</v>
      </c>
      <c r="AD6" s="57"/>
      <c r="AE6" s="82">
        <v>42767</v>
      </c>
      <c r="AF6" s="35">
        <f>+CAPITAL!AI330</f>
        <v>5979.8421505738843</v>
      </c>
      <c r="AG6" s="35"/>
      <c r="AH6" s="35">
        <f>+CAPITAL!AC330</f>
        <v>9127.0098842031657</v>
      </c>
      <c r="AI6" s="35">
        <f>+CAPITAL!AH330</f>
        <v>7.0402289496777515</v>
      </c>
      <c r="AJ6" s="35">
        <f t="shared" ref="AJ6:AJ44" si="6">+AF6/AH6</f>
        <v>0.65518085621049538</v>
      </c>
      <c r="AK6" s="35"/>
      <c r="AL6" s="35">
        <f t="shared" si="0"/>
        <v>0.99422215027082617</v>
      </c>
      <c r="AM6" s="35"/>
      <c r="AN6" s="74">
        <v>2019</v>
      </c>
      <c r="AO6" s="83">
        <f>+AVERAGE(AM29:AM40)</f>
        <v>1.2616245039435703E-3</v>
      </c>
      <c r="AP6" s="6">
        <v>2017</v>
      </c>
      <c r="AQ6" s="16">
        <f>+CAPITAL!D32</f>
        <v>0.65194503659640768</v>
      </c>
      <c r="AR6" s="64">
        <f t="shared" ref="AR6:AR11" si="7">+AQ6/AQ5-1</f>
        <v>-1.2122203828389799E-2</v>
      </c>
      <c r="AS6" s="79"/>
      <c r="AT6" s="29">
        <f>+YEAR(AU6)</f>
        <v>2017</v>
      </c>
      <c r="AU6" s="61">
        <v>42767</v>
      </c>
      <c r="AV6" s="61"/>
      <c r="AW6" s="61"/>
      <c r="AX6" s="8"/>
      <c r="AY6" s="8"/>
      <c r="AZ6" s="8"/>
      <c r="BA6" s="93"/>
      <c r="BB6" s="89">
        <v>42767</v>
      </c>
      <c r="BC6" s="35">
        <f>+EMPLEO!BA329</f>
        <v>8484.447492095569</v>
      </c>
      <c r="BD6" s="6"/>
      <c r="BE6" s="98">
        <f>+EMPLEO!BH329</f>
        <v>752.85387836690995</v>
      </c>
      <c r="BF6" s="6"/>
      <c r="BG6" s="35">
        <f t="shared" ref="BG6:BG36" si="8">+BC6-BE6</f>
        <v>7731.593613728659</v>
      </c>
      <c r="BH6" s="6"/>
      <c r="BI6" s="74">
        <v>2017</v>
      </c>
      <c r="BJ6" s="32">
        <f>+EMPLEO!G5</f>
        <v>2296.4954552615482</v>
      </c>
      <c r="BK6" s="64">
        <f t="shared" ref="BK6:BK12" si="9">+BJ6/BJ5-1</f>
        <v>6.9843001913476588E-3</v>
      </c>
      <c r="BL6" s="16">
        <v>2017</v>
      </c>
      <c r="BM6" s="128">
        <f>+'PTF CNP'!Q31</f>
        <v>1.9186438322067261</v>
      </c>
      <c r="BN6" s="64">
        <f t="shared" ref="BN6:BN12" si="10">+BM6/BM5-1</f>
        <v>3.9141092814372058E-3</v>
      </c>
      <c r="BO6" s="22"/>
      <c r="BP6" s="29">
        <v>2014</v>
      </c>
      <c r="BQ6" s="74">
        <f>+CAPITAL!M29</f>
        <v>82553.682193965695</v>
      </c>
      <c r="BR6" s="64">
        <f t="shared" ref="BR6:BR15" si="11">+BQ6/BQ5-1</f>
        <v>9.2870026262632077E-2</v>
      </c>
      <c r="BS6" s="74">
        <f t="shared" ref="BS6:BS15" si="12">+T5-BQ6</f>
        <v>365730.03114541428</v>
      </c>
      <c r="BT6" s="64"/>
      <c r="BU6" s="74"/>
      <c r="BV6" s="35"/>
      <c r="BW6" s="64">
        <f t="shared" ref="BW6:BW12" si="13">+BV6/BQ5</f>
        <v>0</v>
      </c>
      <c r="BX6" s="61">
        <v>42522</v>
      </c>
      <c r="BY6" s="75">
        <v>1981.9263989999999</v>
      </c>
      <c r="BZ6" s="75">
        <v>677.69124999999997</v>
      </c>
      <c r="CA6" s="75">
        <v>25946.195934065901</v>
      </c>
      <c r="CB6" s="75">
        <f t="shared" ref="CB6:CB13" si="14">+BY6*BZ6/CA6</f>
        <v>51.766131041308014</v>
      </c>
      <c r="CC6" s="16"/>
      <c r="CD6" s="16">
        <v>2016</v>
      </c>
      <c r="CE6" s="35">
        <f>+SUM(CB5:CB8)</f>
        <v>202.53223247634213</v>
      </c>
      <c r="CF6" s="35"/>
      <c r="CG6" s="16">
        <v>2018</v>
      </c>
      <c r="CH6" s="79">
        <f t="shared" si="1"/>
        <v>3.4802150222219108E-2</v>
      </c>
    </row>
    <row r="7" spans="1:86" x14ac:dyDescent="0.5">
      <c r="A7" s="29">
        <f>+YEAR(B7)</f>
        <v>2017</v>
      </c>
      <c r="B7" s="61">
        <v>42795</v>
      </c>
      <c r="C7" s="62">
        <v>40052.259752764003</v>
      </c>
      <c r="D7" s="62"/>
      <c r="E7" s="135">
        <v>94.188531494247698</v>
      </c>
      <c r="F7" s="16"/>
      <c r="G7" s="16"/>
      <c r="H7" s="16"/>
      <c r="I7" s="3"/>
      <c r="J7" s="89">
        <v>42795</v>
      </c>
      <c r="K7" s="35">
        <f>+EMPLEO!BA330</f>
        <v>8499.903979777695</v>
      </c>
      <c r="L7" s="6"/>
      <c r="M7" s="35">
        <f>+EMPLEO!CR330</f>
        <v>37.15</v>
      </c>
      <c r="N7" s="64"/>
      <c r="O7" s="16">
        <v>2018</v>
      </c>
      <c r="P7" s="128">
        <f>+EMPLEO!E32</f>
        <v>1.951594352722168</v>
      </c>
      <c r="Q7" s="64">
        <f t="shared" si="2"/>
        <v>4.0943538935860335E-3</v>
      </c>
      <c r="R7" s="95">
        <f t="shared" ref="R7:R12" si="15">AVERAGEIF($A$5:$A$88,O7,$L$5:$L$88)+AVERAGEIF($A$5:$A$88,O7,$N$5:$N$88)+Q6</f>
        <v>2.160426123024085E-2</v>
      </c>
      <c r="S7" s="16">
        <v>2016</v>
      </c>
      <c r="T7" s="70">
        <f>+CAPITAL!B31</f>
        <v>486461.20720916003</v>
      </c>
      <c r="U7" s="16">
        <f t="shared" si="3"/>
        <v>18111.108944232052</v>
      </c>
      <c r="V7" s="64">
        <f t="shared" si="4"/>
        <v>3.8670022727287368E-2</v>
      </c>
      <c r="W7" s="74">
        <v>24481.689995173401</v>
      </c>
      <c r="X7" s="64">
        <f t="shared" si="5"/>
        <v>5.227219997576478E-2</v>
      </c>
      <c r="Y7" s="61" t="s">
        <v>338</v>
      </c>
      <c r="Z7" s="35">
        <v>10133.68</v>
      </c>
      <c r="AA7" s="16"/>
      <c r="AB7" s="16">
        <v>2019</v>
      </c>
      <c r="AC7" s="35">
        <f>+SUM(Z13:Z16)</f>
        <v>45599.179999999993</v>
      </c>
      <c r="AD7" s="57"/>
      <c r="AE7" s="82">
        <v>42795</v>
      </c>
      <c r="AF7" s="35">
        <f>+CAPITAL!AI331</f>
        <v>6014.8139643180866</v>
      </c>
      <c r="AG7" s="35"/>
      <c r="AH7" s="35">
        <f>+CAPITAL!AC331</f>
        <v>9147.3515044111227</v>
      </c>
      <c r="AI7" s="35">
        <f>+CAPITAL!AH331</f>
        <v>7.0779779734195802</v>
      </c>
      <c r="AJ7" s="35">
        <f t="shared" si="6"/>
        <v>0.6575470464229527</v>
      </c>
      <c r="AK7" s="35"/>
      <c r="AL7" s="35">
        <f t="shared" si="0"/>
        <v>0.99381841739658194</v>
      </c>
      <c r="AM7" s="35"/>
      <c r="AN7" s="74">
        <v>2020</v>
      </c>
      <c r="AO7" s="83">
        <f>+AVERAGE(AM41:AM52)</f>
        <v>-3.8419288467003328E-2</v>
      </c>
      <c r="AP7" s="6">
        <v>2018</v>
      </c>
      <c r="AQ7" s="16">
        <f>+CAPITAL!D33</f>
        <v>0.65348534625526722</v>
      </c>
      <c r="AR7" s="64">
        <f t="shared" si="7"/>
        <v>2.3626372966976117E-3</v>
      </c>
      <c r="AS7" s="79">
        <f>+AVERAGE(AK17:AK28)-AR6</f>
        <v>1.4492054399551211E-2</v>
      </c>
      <c r="AT7" s="29">
        <f>+YEAR(AU7)</f>
        <v>2017</v>
      </c>
      <c r="AU7" s="61">
        <v>42795</v>
      </c>
      <c r="AV7" s="61"/>
      <c r="AW7" s="61"/>
      <c r="AX7" s="91">
        <v>103.3</v>
      </c>
      <c r="AY7" s="62"/>
      <c r="AZ7" s="16"/>
      <c r="BA7" s="3"/>
      <c r="BB7" s="89">
        <v>42795</v>
      </c>
      <c r="BC7" s="35">
        <f>+EMPLEO!BA330</f>
        <v>8499.903979777695</v>
      </c>
      <c r="BD7" s="6"/>
      <c r="BE7" s="98">
        <f>+EMPLEO!BH330</f>
        <v>734.38752302010005</v>
      </c>
      <c r="BF7" s="6"/>
      <c r="BG7" s="35">
        <f t="shared" si="8"/>
        <v>7765.5164567575948</v>
      </c>
      <c r="BH7" s="6"/>
      <c r="BI7" s="74">
        <v>2018</v>
      </c>
      <c r="BJ7" s="32">
        <f>+EMPLEO!G6</f>
        <v>2306.3738392434952</v>
      </c>
      <c r="BK7" s="64">
        <f t="shared" si="9"/>
        <v>4.301503823713082E-3</v>
      </c>
      <c r="BL7" s="16">
        <v>2018</v>
      </c>
      <c r="BM7" s="128">
        <f>+'PTF CNP'!Q32</f>
        <v>1.9257522821426392</v>
      </c>
      <c r="BN7" s="64">
        <f t="shared" si="10"/>
        <v>3.704934608805166E-3</v>
      </c>
      <c r="BO7" s="234">
        <f>+AVERAGE(BH77:BH88)</f>
        <v>2.2523179745965419E-2</v>
      </c>
      <c r="BP7" s="29">
        <v>2015</v>
      </c>
      <c r="BQ7" s="74">
        <f>+CAPITAL!M30</f>
        <v>87051.927420840802</v>
      </c>
      <c r="BR7" s="64">
        <f t="shared" si="11"/>
        <v>5.4488729119388735E-2</v>
      </c>
      <c r="BS7" s="74">
        <f t="shared" si="12"/>
        <v>381298.17084408714</v>
      </c>
      <c r="BT7" s="64">
        <f t="shared" ref="BT7:BT12" si="16">+BS7/BS6-1</f>
        <v>4.2567299299747674E-2</v>
      </c>
      <c r="BU7" s="74"/>
      <c r="BV7" s="35"/>
      <c r="BW7" s="64">
        <f t="shared" si="13"/>
        <v>0</v>
      </c>
      <c r="BX7" s="61">
        <v>42614</v>
      </c>
      <c r="BY7" s="75">
        <v>1692.5854400000001</v>
      </c>
      <c r="BZ7" s="75">
        <v>661.65281249999998</v>
      </c>
      <c r="CA7" s="75">
        <v>26165.115869565201</v>
      </c>
      <c r="CB7" s="75">
        <f t="shared" si="14"/>
        <v>42.801412474354926</v>
      </c>
      <c r="CC7" s="16"/>
      <c r="CD7" s="16">
        <v>2017</v>
      </c>
      <c r="CE7" s="35">
        <f>+SUM(CB9:CB12)</f>
        <v>200.06805036973699</v>
      </c>
      <c r="CF7" s="64">
        <f t="shared" ref="CF7:CF13" si="17">+CE7/CE6-1</f>
        <v>-1.2166863893592783E-2</v>
      </c>
      <c r="CG7" s="16">
        <v>2019</v>
      </c>
      <c r="CH7" s="79">
        <f t="shared" si="1"/>
        <v>3.1044705467962119E-2</v>
      </c>
    </row>
    <row r="8" spans="1:86" x14ac:dyDescent="0.5">
      <c r="A8" s="29">
        <f>+YEAR(B8)</f>
        <v>2017</v>
      </c>
      <c r="B8" s="61">
        <v>42826</v>
      </c>
      <c r="C8" s="62"/>
      <c r="D8" s="62"/>
      <c r="E8" s="135"/>
      <c r="F8" s="16"/>
      <c r="G8" s="16"/>
      <c r="H8" s="16"/>
      <c r="I8" s="95"/>
      <c r="J8" s="89">
        <v>42826</v>
      </c>
      <c r="K8" s="35">
        <f>+EMPLEO!BA331</f>
        <v>8535.2098449545538</v>
      </c>
      <c r="L8" s="6"/>
      <c r="M8" s="35">
        <f>+EMPLEO!CR331</f>
        <v>38.28</v>
      </c>
      <c r="N8" s="64"/>
      <c r="O8" s="16">
        <v>2019</v>
      </c>
      <c r="P8" s="128">
        <f>+EMPLEO!E33</f>
        <v>1.9591631889343262</v>
      </c>
      <c r="Q8" s="64">
        <f t="shared" si="2"/>
        <v>3.878283518089054E-3</v>
      </c>
      <c r="R8" s="95">
        <f t="shared" si="15"/>
        <v>1.7466266953792314E-2</v>
      </c>
      <c r="S8" s="16">
        <v>2017</v>
      </c>
      <c r="T8" s="70">
        <f>+CAPITAL!B32</f>
        <v>502352.33700147399</v>
      </c>
      <c r="U8" s="16">
        <f t="shared" si="3"/>
        <v>15891.129792313965</v>
      </c>
      <c r="V8" s="64">
        <f t="shared" si="4"/>
        <v>3.2666797592107555E-2</v>
      </c>
      <c r="W8" s="74">
        <v>25242.329865079799</v>
      </c>
      <c r="X8" s="64">
        <f t="shared" si="5"/>
        <v>5.188970773208345E-2</v>
      </c>
      <c r="Y8" s="61" t="s">
        <v>339</v>
      </c>
      <c r="Z8" s="35">
        <v>10583.01</v>
      </c>
      <c r="AA8" s="16"/>
      <c r="AB8" s="16">
        <v>2020</v>
      </c>
      <c r="AC8" s="35">
        <f>+SUM(Z17:Z20)</f>
        <v>40640.26</v>
      </c>
      <c r="AD8" s="57"/>
      <c r="AE8" s="82">
        <v>42826</v>
      </c>
      <c r="AF8" s="35">
        <f>+CAPITAL!AI332</f>
        <v>6014.3243449161901</v>
      </c>
      <c r="AG8" s="35"/>
      <c r="AH8" s="35">
        <f>+CAPITAL!AC332</f>
        <v>9209.9635281126848</v>
      </c>
      <c r="AI8" s="35">
        <f>+CAPITAL!AH332</f>
        <v>7.3263447906013912</v>
      </c>
      <c r="AJ8" s="35">
        <f t="shared" si="6"/>
        <v>0.65302368750516127</v>
      </c>
      <c r="AK8" s="35"/>
      <c r="AL8" s="35">
        <f t="shared" si="0"/>
        <v>0.99116208780105464</v>
      </c>
      <c r="AM8" s="35"/>
      <c r="AN8" s="74">
        <v>2021</v>
      </c>
      <c r="AO8" s="83">
        <f>+AVERAGE(AM53:AM64)</f>
        <v>2.2201357435182451E-2</v>
      </c>
      <c r="AP8" s="6">
        <v>2019</v>
      </c>
      <c r="AQ8" s="16">
        <f>+CAPITAL!D34</f>
        <v>0.65530755296097354</v>
      </c>
      <c r="AR8" s="64">
        <f t="shared" si="7"/>
        <v>2.7884431015146038E-3</v>
      </c>
      <c r="AS8" s="79">
        <f>+AVERAGE(AK29:AK40)-AR7</f>
        <v>4.2742195072814626E-4</v>
      </c>
      <c r="AT8" s="29">
        <f t="shared" ref="AT8:AT28" si="18">+YEAR(AU8)</f>
        <v>2017</v>
      </c>
      <c r="AU8" s="61">
        <v>42826</v>
      </c>
      <c r="AV8" s="61"/>
      <c r="AW8" s="61"/>
      <c r="AX8" s="91"/>
      <c r="AY8" s="62"/>
      <c r="AZ8" s="16"/>
      <c r="BA8" s="95"/>
      <c r="BB8" s="89">
        <v>42826</v>
      </c>
      <c r="BC8" s="35">
        <f>+EMPLEO!BA331</f>
        <v>8535.2098449545538</v>
      </c>
      <c r="BD8" s="6"/>
      <c r="BE8" s="98">
        <f>+EMPLEO!BH331</f>
        <v>701.37395457442005</v>
      </c>
      <c r="BF8" s="6"/>
      <c r="BG8" s="35">
        <f t="shared" si="8"/>
        <v>7833.8358903801336</v>
      </c>
      <c r="BH8" s="6"/>
      <c r="BI8" s="74">
        <v>2019</v>
      </c>
      <c r="BJ8" s="32">
        <f>+EMPLEO!G7</f>
        <v>2315.4972831856985</v>
      </c>
      <c r="BK8" s="64">
        <f t="shared" si="9"/>
        <v>3.955752440027549E-3</v>
      </c>
      <c r="BL8" s="16">
        <v>2019</v>
      </c>
      <c r="BM8" s="128">
        <f>+'PTF CNP'!Q33</f>
        <v>1.9324842691421509</v>
      </c>
      <c r="BN8" s="64">
        <f t="shared" si="10"/>
        <v>3.4957699710065349E-3</v>
      </c>
      <c r="BO8" s="234">
        <f>+BK12</f>
        <v>-2.6099757184951056E-2</v>
      </c>
      <c r="BP8" s="29">
        <v>2016</v>
      </c>
      <c r="BQ8" s="74">
        <f>+CAPITAL!M31</f>
        <v>90050.623288767703</v>
      </c>
      <c r="BR8" s="64">
        <f t="shared" si="11"/>
        <v>3.4447208198275847E-2</v>
      </c>
      <c r="BS8" s="74">
        <f t="shared" si="12"/>
        <v>396410.58392039232</v>
      </c>
      <c r="BT8" s="64">
        <f t="shared" si="16"/>
        <v>3.9634108505819832E-2</v>
      </c>
      <c r="BU8" s="74"/>
      <c r="BV8" s="35"/>
      <c r="BW8" s="64">
        <f t="shared" si="13"/>
        <v>0</v>
      </c>
      <c r="BX8" s="61">
        <v>42705</v>
      </c>
      <c r="BY8" s="75">
        <v>2558.598</v>
      </c>
      <c r="BZ8" s="75">
        <v>665.79540983606603</v>
      </c>
      <c r="CA8" s="75">
        <v>26286.8168478261</v>
      </c>
      <c r="CB8" s="75">
        <f t="shared" si="14"/>
        <v>64.804453649800408</v>
      </c>
      <c r="CC8" s="16"/>
      <c r="CD8" s="16">
        <v>2018</v>
      </c>
      <c r="CE8" s="35">
        <f>+SUM(CB13:CB16)</f>
        <v>225.04365020124641</v>
      </c>
      <c r="CF8" s="64">
        <f t="shared" si="17"/>
        <v>0.12483552363984707</v>
      </c>
      <c r="CG8" s="16">
        <v>2020</v>
      </c>
      <c r="CH8" s="79">
        <f t="shared" si="1"/>
        <v>2.5089840652839035E-2</v>
      </c>
    </row>
    <row r="9" spans="1:86" x14ac:dyDescent="0.5">
      <c r="A9" s="29">
        <f>+YEAR(B9)</f>
        <v>2017</v>
      </c>
      <c r="B9" s="61">
        <v>42856</v>
      </c>
      <c r="C9" s="62"/>
      <c r="D9" s="62"/>
      <c r="E9" s="135"/>
      <c r="F9" s="16"/>
      <c r="G9" s="16"/>
      <c r="H9" s="16"/>
      <c r="I9" s="95"/>
      <c r="J9" s="89">
        <v>42856</v>
      </c>
      <c r="K9" s="35">
        <f>+EMPLEO!BA332</f>
        <v>8524.1368343171725</v>
      </c>
      <c r="L9" s="6"/>
      <c r="M9" s="35">
        <f>+EMPLEO!CR332</f>
        <v>37.979999999999997</v>
      </c>
      <c r="N9" s="64"/>
      <c r="O9" s="16">
        <v>2020</v>
      </c>
      <c r="P9" s="128">
        <f>+EMPLEO!E34</f>
        <v>1.9663382768630981</v>
      </c>
      <c r="Q9" s="64">
        <f t="shared" si="2"/>
        <v>3.6623227556020765E-3</v>
      </c>
      <c r="R9" s="95">
        <f t="shared" si="15"/>
        <v>-0.18164704727660963</v>
      </c>
      <c r="S9" s="16">
        <v>2018</v>
      </c>
      <c r="T9" s="70">
        <f>+CAPITAL!B33</f>
        <v>520029.39804701402</v>
      </c>
      <c r="U9" s="16">
        <f t="shared" si="3"/>
        <v>17677.061045540031</v>
      </c>
      <c r="V9" s="64">
        <f t="shared" si="4"/>
        <v>3.5188571334322516E-2</v>
      </c>
      <c r="W9" s="74">
        <v>26091.463547270399</v>
      </c>
      <c r="X9" s="64">
        <f t="shared" si="5"/>
        <v>5.1938573040208318E-2</v>
      </c>
      <c r="Y9" s="61" t="s">
        <v>340</v>
      </c>
      <c r="Z9" s="35">
        <v>10844.16</v>
      </c>
      <c r="AA9" s="64">
        <f t="shared" ref="AA9:AA31" si="19">+Z9/Z5-1</f>
        <v>6.3430267108873561E-2</v>
      </c>
      <c r="AB9" s="16">
        <v>2021</v>
      </c>
      <c r="AC9" s="35">
        <f>+SUM(Z21:Z24)</f>
        <v>47030.69</v>
      </c>
      <c r="AD9" s="57"/>
      <c r="AE9" s="82">
        <v>42856</v>
      </c>
      <c r="AF9" s="35">
        <f>+CAPITAL!AI333</f>
        <v>6002.8833226132374</v>
      </c>
      <c r="AG9" s="35"/>
      <c r="AH9" s="35">
        <f>+CAPITAL!AC333</f>
        <v>9196.6431445451035</v>
      </c>
      <c r="AI9" s="35">
        <f>+CAPITAL!AH333</f>
        <v>7.3125193579661403</v>
      </c>
      <c r="AJ9" s="35">
        <f t="shared" si="6"/>
        <v>0.65272548127234742</v>
      </c>
      <c r="AK9" s="35"/>
      <c r="AL9" s="35">
        <f t="shared" si="0"/>
        <v>0.99130995339073635</v>
      </c>
      <c r="AM9" s="35"/>
      <c r="AN9" s="74">
        <v>2022</v>
      </c>
      <c r="AO9" s="83">
        <f>+AVERAGE(AM65:AM76)</f>
        <v>1.1171848801196186E-2</v>
      </c>
      <c r="AP9" s="6">
        <v>2020</v>
      </c>
      <c r="AQ9" s="16">
        <f>+CAPITAL!D35</f>
        <v>0.66383024017746317</v>
      </c>
      <c r="AR9" s="64">
        <f t="shared" si="7"/>
        <v>1.3005629460518753E-2</v>
      </c>
      <c r="AS9" s="79">
        <f>+AVERAGE(AK41:AK52)-AR8</f>
        <v>1.0209941550882404E-2</v>
      </c>
      <c r="AT9" s="29">
        <f t="shared" si="18"/>
        <v>2017</v>
      </c>
      <c r="AU9" s="61">
        <v>42856</v>
      </c>
      <c r="AV9" s="61"/>
      <c r="AW9" s="61"/>
      <c r="AX9" s="91"/>
      <c r="AY9" s="62"/>
      <c r="AZ9" s="16"/>
      <c r="BA9" s="95"/>
      <c r="BB9" s="89">
        <v>42856</v>
      </c>
      <c r="BC9" s="35">
        <f>+EMPLEO!BA332</f>
        <v>8524.1368343171725</v>
      </c>
      <c r="BD9" s="6"/>
      <c r="BE9" s="98">
        <f>+EMPLEO!BH332</f>
        <v>655.61359791391999</v>
      </c>
      <c r="BF9" s="6"/>
      <c r="BG9" s="35">
        <f t="shared" si="8"/>
        <v>7868.5232364032527</v>
      </c>
      <c r="BH9" s="6"/>
      <c r="BI9" s="74">
        <v>2020</v>
      </c>
      <c r="BJ9" s="32">
        <f>+EMPLEO!G8</f>
        <v>2307.1679558302153</v>
      </c>
      <c r="BK9" s="64">
        <f t="shared" si="9"/>
        <v>-3.5972088656582857E-3</v>
      </c>
      <c r="BL9" s="16">
        <v>2020</v>
      </c>
      <c r="BM9" s="128">
        <f>+'PTF CNP'!Q34</f>
        <v>1.9388357400894165</v>
      </c>
      <c r="BN9" s="64">
        <f t="shared" si="10"/>
        <v>3.2866870114731661E-3</v>
      </c>
      <c r="BO9" s="234">
        <f>+BN12</f>
        <v>2.8685459019752724E-3</v>
      </c>
      <c r="BP9" s="29">
        <v>2017</v>
      </c>
      <c r="BQ9" s="74">
        <f>+CAPITAL!M32</f>
        <v>93015.709029637801</v>
      </c>
      <c r="BR9" s="64">
        <f t="shared" si="11"/>
        <v>3.2926876378877257E-2</v>
      </c>
      <c r="BS9" s="74">
        <f t="shared" si="12"/>
        <v>409336.62797183619</v>
      </c>
      <c r="BT9" s="64">
        <f t="shared" si="16"/>
        <v>3.2607716785987062E-2</v>
      </c>
      <c r="BU9" s="74"/>
      <c r="BV9" s="74"/>
      <c r="BW9" s="64">
        <f t="shared" si="13"/>
        <v>0</v>
      </c>
      <c r="BX9" s="61">
        <v>42795</v>
      </c>
      <c r="BY9" s="75">
        <v>1413.452687</v>
      </c>
      <c r="BZ9" s="75">
        <v>655.57703125</v>
      </c>
      <c r="CA9" s="75">
        <v>26374.742666666702</v>
      </c>
      <c r="CB9" s="75">
        <f t="shared" si="14"/>
        <v>35.133124446628187</v>
      </c>
      <c r="CC9" s="64">
        <f t="shared" ref="CC9:CC16" si="20">+CB9/CB5-1</f>
        <v>-0.18598394578787925</v>
      </c>
      <c r="CD9" s="16">
        <v>2019</v>
      </c>
      <c r="CE9" s="35">
        <f>+SUM(CB17:CB20)</f>
        <v>281.67633339955967</v>
      </c>
      <c r="CF9" s="64">
        <f t="shared" si="17"/>
        <v>0.25165199350290135</v>
      </c>
      <c r="CG9" s="16">
        <v>2021</v>
      </c>
      <c r="CH9" s="79">
        <f t="shared" si="1"/>
        <v>3.4231651305804522E-2</v>
      </c>
    </row>
    <row r="10" spans="1:86" x14ac:dyDescent="0.5">
      <c r="A10" s="29">
        <f t="shared" ref="A10:A28" si="21">+YEAR(B10)</f>
        <v>2017</v>
      </c>
      <c r="B10" s="61">
        <v>42887</v>
      </c>
      <c r="C10" s="62">
        <v>40705.871034017</v>
      </c>
      <c r="D10" s="62"/>
      <c r="E10" s="135">
        <v>95.725590504885304</v>
      </c>
      <c r="F10" s="16"/>
      <c r="G10" s="16"/>
      <c r="H10" s="16"/>
      <c r="I10" s="22"/>
      <c r="J10" s="89">
        <v>42887</v>
      </c>
      <c r="K10" s="35">
        <f>+EMPLEO!BA333</f>
        <v>8537.397604901249</v>
      </c>
      <c r="L10" s="6"/>
      <c r="M10" s="35">
        <f>+EMPLEO!CR333</f>
        <v>38.04</v>
      </c>
      <c r="N10" s="64"/>
      <c r="O10" s="16">
        <v>2021</v>
      </c>
      <c r="P10" s="128">
        <f>+EMPLEO!E35</f>
        <v>1.973115086555481</v>
      </c>
      <c r="Q10" s="64">
        <f t="shared" si="2"/>
        <v>3.4464109111449481E-3</v>
      </c>
      <c r="R10" s="95">
        <f t="shared" si="15"/>
        <v>0.12208481488676143</v>
      </c>
      <c r="S10" s="16">
        <v>2019</v>
      </c>
      <c r="T10" s="70">
        <f>+CAPITAL!B34</f>
        <v>537999.76615864201</v>
      </c>
      <c r="U10" s="16">
        <f t="shared" si="3"/>
        <v>17970.368111627991</v>
      </c>
      <c r="V10" s="64">
        <f t="shared" si="4"/>
        <v>3.4556446576128774E-2</v>
      </c>
      <c r="W10" s="74">
        <v>27018.776445754</v>
      </c>
      <c r="X10" s="64">
        <f t="shared" si="5"/>
        <v>5.1956248141400894E-2</v>
      </c>
      <c r="Y10" s="61" t="s">
        <v>341</v>
      </c>
      <c r="Z10" s="35">
        <v>10894.03</v>
      </c>
      <c r="AA10" s="64">
        <f t="shared" si="19"/>
        <v>8.3204901553312061E-2</v>
      </c>
      <c r="AB10" s="16">
        <v>2022</v>
      </c>
      <c r="AC10" s="35">
        <f>+SUM(Z25:Z28)</f>
        <v>48349.149999999994</v>
      </c>
      <c r="AD10" s="57"/>
      <c r="AE10" s="82">
        <v>42887</v>
      </c>
      <c r="AF10" s="35">
        <f>+CAPITAL!AI334</f>
        <v>5970.8244654389937</v>
      </c>
      <c r="AG10" s="35"/>
      <c r="AH10" s="35">
        <f>+CAPITAL!AC334</f>
        <v>9201.4455483723796</v>
      </c>
      <c r="AI10" s="35">
        <f>+CAPITAL!AH334</f>
        <v>7.216778493990561</v>
      </c>
      <c r="AJ10" s="35">
        <f t="shared" si="6"/>
        <v>0.64890070087902196</v>
      </c>
      <c r="AK10" s="35"/>
      <c r="AL10" s="35">
        <f t="shared" si="0"/>
        <v>0.99233391985036823</v>
      </c>
      <c r="AM10" s="35"/>
      <c r="AN10" s="74">
        <v>2023</v>
      </c>
      <c r="AO10" s="83">
        <f>+AVERAGE(AM77:AM88)</f>
        <v>-9.5719597464459429E-3</v>
      </c>
      <c r="AP10" s="6">
        <v>2021</v>
      </c>
      <c r="AQ10" s="16">
        <f>+CAPITAL!D36</f>
        <v>0.66236710709416402</v>
      </c>
      <c r="AR10" s="64">
        <f t="shared" si="7"/>
        <v>-2.2040771792921632E-3</v>
      </c>
      <c r="AS10" s="79">
        <f>+AVERAGE(AK53:AK64)-AR9</f>
        <v>-1.5141385636913788E-2</v>
      </c>
      <c r="AT10" s="29">
        <f t="shared" si="18"/>
        <v>2017</v>
      </c>
      <c r="AU10" s="61">
        <v>42887</v>
      </c>
      <c r="AV10" s="61"/>
      <c r="AW10" s="61"/>
      <c r="AX10" s="91">
        <v>106.7</v>
      </c>
      <c r="AY10" s="62"/>
      <c r="AZ10" s="16"/>
      <c r="BA10" s="22"/>
      <c r="BB10" s="89">
        <v>42887</v>
      </c>
      <c r="BC10" s="35">
        <f>+EMPLEO!BA333</f>
        <v>8537.397604901249</v>
      </c>
      <c r="BD10" s="6"/>
      <c r="BE10" s="98">
        <f>+EMPLEO!BH333</f>
        <v>642.55232133543996</v>
      </c>
      <c r="BF10" s="6"/>
      <c r="BG10" s="35">
        <f t="shared" si="8"/>
        <v>7894.845283565809</v>
      </c>
      <c r="BH10" s="6"/>
      <c r="BI10" s="74">
        <v>2021</v>
      </c>
      <c r="BJ10" s="32">
        <f>+EMPLEO!G9</f>
        <v>2300.4242471677594</v>
      </c>
      <c r="BK10" s="64">
        <f t="shared" si="9"/>
        <v>-2.9229379011678214E-3</v>
      </c>
      <c r="BL10" s="16">
        <v>2021</v>
      </c>
      <c r="BM10" s="128">
        <f>+'PTF CNP'!Q35</f>
        <v>1.9448028802871704</v>
      </c>
      <c r="BN10" s="64">
        <f t="shared" si="10"/>
        <v>3.0776924905864256E-3</v>
      </c>
      <c r="BO10" s="22"/>
      <c r="BP10" s="29">
        <v>2018</v>
      </c>
      <c r="BQ10" s="74">
        <f>+CAPITAL!M33</f>
        <v>96446.9752570454</v>
      </c>
      <c r="BR10" s="64">
        <f t="shared" si="11"/>
        <v>3.6889104681385509E-2</v>
      </c>
      <c r="BS10" s="74">
        <f t="shared" si="12"/>
        <v>423582.42278996861</v>
      </c>
      <c r="BT10" s="64">
        <f t="shared" si="16"/>
        <v>3.4802150222219108E-2</v>
      </c>
      <c r="BU10" s="74">
        <v>8010.3678454076698</v>
      </c>
      <c r="BV10" s="74">
        <v>4562.2503242769599</v>
      </c>
      <c r="BW10" s="64">
        <f t="shared" si="13"/>
        <v>4.9048170162561251E-2</v>
      </c>
      <c r="BX10" s="61">
        <v>42887</v>
      </c>
      <c r="BY10" s="75">
        <v>1778.812995</v>
      </c>
      <c r="BZ10" s="75">
        <v>664.67983606557402</v>
      </c>
      <c r="CA10" s="75">
        <v>26589.079560439601</v>
      </c>
      <c r="CB10" s="75">
        <f t="shared" si="14"/>
        <v>44.467170336616384</v>
      </c>
      <c r="CC10" s="64">
        <f t="shared" si="20"/>
        <v>-0.14099876807226042</v>
      </c>
      <c r="CD10" s="16">
        <v>2020</v>
      </c>
      <c r="CE10" s="35">
        <f>+SUM(CB21:CB24)</f>
        <v>243.70808438746451</v>
      </c>
      <c r="CF10" s="64">
        <f t="shared" si="17"/>
        <v>-0.1347938911084765</v>
      </c>
      <c r="CG10" s="16">
        <v>2022</v>
      </c>
      <c r="CH10" s="79">
        <f t="shared" si="1"/>
        <v>3.2857748115562968E-2</v>
      </c>
    </row>
    <row r="11" spans="1:86" x14ac:dyDescent="0.5">
      <c r="A11" s="29">
        <f>+YEAR(B11)</f>
        <v>2017</v>
      </c>
      <c r="B11" s="61">
        <v>42917</v>
      </c>
      <c r="C11" s="62"/>
      <c r="D11" s="62"/>
      <c r="E11" s="135"/>
      <c r="F11" s="16"/>
      <c r="G11" s="16"/>
      <c r="H11" s="16"/>
      <c r="I11" s="22"/>
      <c r="J11" s="89">
        <v>42917</v>
      </c>
      <c r="K11" s="35">
        <f>+EMPLEO!BA334</f>
        <v>8573.4957466110718</v>
      </c>
      <c r="L11" s="6"/>
      <c r="M11" s="35">
        <f>+EMPLEO!CR334</f>
        <v>38.32</v>
      </c>
      <c r="N11" s="64"/>
      <c r="O11" s="16">
        <v>2022</v>
      </c>
      <c r="P11" s="128">
        <f>+EMPLEO!E36</f>
        <v>1.9794892072677612</v>
      </c>
      <c r="Q11" s="64">
        <f t="shared" si="2"/>
        <v>3.2304860247192035E-3</v>
      </c>
      <c r="R11" s="95">
        <f t="shared" si="15"/>
        <v>9.7458425827638653E-2</v>
      </c>
      <c r="S11" s="16">
        <v>2020</v>
      </c>
      <c r="T11" s="70">
        <f>+CAPITAL!B35</f>
        <v>551170.87068743305</v>
      </c>
      <c r="U11" s="16">
        <f t="shared" si="3"/>
        <v>13171.104528791038</v>
      </c>
      <c r="V11" s="64">
        <f t="shared" si="4"/>
        <v>2.448161757175793E-2</v>
      </c>
      <c r="W11" s="74">
        <v>27631.473349612399</v>
      </c>
      <c r="X11" s="64">
        <f t="shared" si="5"/>
        <v>5.1359638214906959E-2</v>
      </c>
      <c r="Y11" s="61" t="s">
        <v>342</v>
      </c>
      <c r="Z11" s="35">
        <v>10738.19</v>
      </c>
      <c r="AA11" s="64">
        <f t="shared" si="19"/>
        <v>5.9653551325875798E-2</v>
      </c>
      <c r="AB11" s="16">
        <v>2023</v>
      </c>
      <c r="AC11" s="35">
        <f>+SUM(Z29:Z32)</f>
        <v>35642.61</v>
      </c>
      <c r="AD11" s="57"/>
      <c r="AE11" s="82">
        <v>42917</v>
      </c>
      <c r="AF11" s="35">
        <f>+CAPITAL!AI335</f>
        <v>5986.4139479470741</v>
      </c>
      <c r="AG11" s="35"/>
      <c r="AH11" s="35">
        <f>+CAPITAL!AC335</f>
        <v>9209.6618583960699</v>
      </c>
      <c r="AI11" s="35">
        <f>+CAPITAL!AH335</f>
        <v>6.9075946714042491</v>
      </c>
      <c r="AJ11" s="35">
        <f t="shared" si="6"/>
        <v>0.65001452170467111</v>
      </c>
      <c r="AK11" s="35"/>
      <c r="AL11" s="35">
        <f t="shared" si="0"/>
        <v>0.9956406987015588</v>
      </c>
      <c r="AM11" s="35"/>
      <c r="AN11" s="35"/>
      <c r="AO11" s="35"/>
      <c r="AP11" s="6">
        <v>2022</v>
      </c>
      <c r="AQ11" s="16">
        <f>+CAPITAL!D37</f>
        <v>0.67193794934402329</v>
      </c>
      <c r="AR11" s="64">
        <f t="shared" si="7"/>
        <v>1.4449452799440765E-2</v>
      </c>
      <c r="AS11" s="79">
        <f>+AVERAGE(AK76:AK87)-AR10</f>
        <v>-2.3393533634561651E-3</v>
      </c>
      <c r="AT11" s="29">
        <f t="shared" si="18"/>
        <v>2017</v>
      </c>
      <c r="AU11" s="61">
        <v>42917</v>
      </c>
      <c r="AV11" s="61"/>
      <c r="AW11" s="61"/>
      <c r="AX11" s="91"/>
      <c r="AY11" s="62"/>
      <c r="AZ11" s="16"/>
      <c r="BA11" s="22"/>
      <c r="BB11" s="89">
        <v>42917</v>
      </c>
      <c r="BC11" s="35">
        <f>+EMPLEO!BA334</f>
        <v>8573.4957466110718</v>
      </c>
      <c r="BD11" s="6"/>
      <c r="BE11" s="98">
        <f>+EMPLEO!BH334</f>
        <v>649.79252980821002</v>
      </c>
      <c r="BF11" s="6"/>
      <c r="BG11" s="35">
        <f t="shared" si="8"/>
        <v>7923.7032168028618</v>
      </c>
      <c r="BH11" s="6"/>
      <c r="BI11" s="74">
        <v>2022</v>
      </c>
      <c r="BJ11" s="32">
        <f>+EMPLEO!G10</f>
        <v>2296.2717086190405</v>
      </c>
      <c r="BK11" s="64">
        <f t="shared" si="9"/>
        <v>-1.8051185792495872E-3</v>
      </c>
      <c r="BL11" s="16">
        <v>2022</v>
      </c>
      <c r="BM11" s="128">
        <f>+'PTF CNP'!Q36</f>
        <v>1.9503816366195679</v>
      </c>
      <c r="BN11" s="64">
        <f t="shared" si="10"/>
        <v>2.8685459019752724E-3</v>
      </c>
      <c r="BO11" s="22"/>
      <c r="BP11" s="29">
        <v>2019</v>
      </c>
      <c r="BQ11" s="74">
        <f>+CAPITAL!M34</f>
        <v>101267.351811753</v>
      </c>
      <c r="BR11" s="64">
        <f t="shared" si="11"/>
        <v>4.9979551373805053E-2</v>
      </c>
      <c r="BS11" s="74">
        <f t="shared" si="12"/>
        <v>436732.41434688901</v>
      </c>
      <c r="BT11" s="64">
        <f t="shared" si="16"/>
        <v>3.1044705467962119E-2</v>
      </c>
      <c r="BU11" s="74">
        <v>9688.5315917990192</v>
      </c>
      <c r="BV11" s="74">
        <v>4843.6312692491401</v>
      </c>
      <c r="BW11" s="64">
        <f t="shared" si="13"/>
        <v>5.0220665358764745E-2</v>
      </c>
      <c r="BX11" s="61">
        <v>42979</v>
      </c>
      <c r="BY11" s="75">
        <v>2012.3179150000001</v>
      </c>
      <c r="BZ11" s="75">
        <v>643.229193548387</v>
      </c>
      <c r="CA11" s="75">
        <v>26619.6906521739</v>
      </c>
      <c r="CB11" s="75">
        <f t="shared" si="14"/>
        <v>48.624968882676171</v>
      </c>
      <c r="CC11" s="64">
        <f t="shared" si="20"/>
        <v>0.13605991185011734</v>
      </c>
      <c r="CD11" s="16">
        <v>2021</v>
      </c>
      <c r="CE11" s="35">
        <f>+SUM(CB25:CB28)</f>
        <v>267.91837900419102</v>
      </c>
      <c r="CF11" s="64">
        <f t="shared" si="17"/>
        <v>9.9341368496562721E-2</v>
      </c>
      <c r="CG11" s="16">
        <v>2023</v>
      </c>
      <c r="CH11" s="79">
        <f t="shared" si="1"/>
        <v>2.8299286696236825E-2</v>
      </c>
    </row>
    <row r="12" spans="1:86" x14ac:dyDescent="0.5">
      <c r="A12" s="29">
        <f t="shared" si="21"/>
        <v>2017</v>
      </c>
      <c r="B12" s="61">
        <v>42948</v>
      </c>
      <c r="C12" s="62"/>
      <c r="D12" s="62"/>
      <c r="E12" s="135"/>
      <c r="F12" s="16"/>
      <c r="G12" s="16"/>
      <c r="H12" s="16"/>
      <c r="I12" s="22"/>
      <c r="J12" s="89">
        <v>42948</v>
      </c>
      <c r="K12" s="35">
        <f>+EMPLEO!BA335</f>
        <v>8613.0925112447603</v>
      </c>
      <c r="L12" s="6"/>
      <c r="M12" s="35">
        <f>+EMPLEO!CR335</f>
        <v>37.619999999999997</v>
      </c>
      <c r="N12" s="64"/>
      <c r="O12" s="215">
        <v>2023</v>
      </c>
      <c r="P12" s="128">
        <f>+EMPLEO!E37</f>
        <v>1.9854568243026733</v>
      </c>
      <c r="Q12" s="144">
        <f t="shared" si="2"/>
        <v>3.0147257246979642E-3</v>
      </c>
      <c r="R12" s="214">
        <f t="shared" si="15"/>
        <v>2.0278665167247606E-2</v>
      </c>
      <c r="S12" s="16">
        <v>2021</v>
      </c>
      <c r="T12" s="70">
        <f>+CAPITAL!B36</f>
        <v>569773.45857780299</v>
      </c>
      <c r="U12" s="229">
        <f>+T12-T11</f>
        <v>18602.587890369934</v>
      </c>
      <c r="V12" s="64">
        <f t="shared" si="4"/>
        <v>3.3751035984844968E-2</v>
      </c>
      <c r="W12" s="74">
        <v>28391.279790985602</v>
      </c>
      <c r="X12" s="64">
        <f>+W12/T11</f>
        <v>5.151084954031649E-2</v>
      </c>
      <c r="Y12" s="61" t="s">
        <v>343</v>
      </c>
      <c r="Z12" s="35">
        <v>11158.52</v>
      </c>
      <c r="AA12" s="64">
        <f t="shared" si="19"/>
        <v>5.4380559028102571E-2</v>
      </c>
      <c r="AB12" s="16"/>
      <c r="AC12" s="16"/>
      <c r="AD12" s="57"/>
      <c r="AE12" s="82">
        <v>42948</v>
      </c>
      <c r="AF12" s="35">
        <f>+CAPITAL!AI336</f>
        <v>5967.6074010862212</v>
      </c>
      <c r="AG12" s="35"/>
      <c r="AH12" s="35">
        <f>+CAPITAL!AC336</f>
        <v>9260.9214711553504</v>
      </c>
      <c r="AI12" s="35">
        <f>+CAPITAL!AH336</f>
        <v>6.995296979122112</v>
      </c>
      <c r="AJ12" s="35">
        <f t="shared" si="6"/>
        <v>0.64438591987560923</v>
      </c>
      <c r="AK12" s="35"/>
      <c r="AL12" s="35">
        <f t="shared" si="0"/>
        <v>0.99470270610564582</v>
      </c>
      <c r="AM12" s="35"/>
      <c r="AN12" s="35"/>
      <c r="AO12" s="35"/>
      <c r="AP12" s="6">
        <v>2023</v>
      </c>
      <c r="AQ12" s="16"/>
      <c r="AS12" s="79">
        <f>+AVERAGE(AK77:AK88)-AR11</f>
        <v>-1.993256997146596E-2</v>
      </c>
      <c r="AT12" s="29">
        <f t="shared" si="18"/>
        <v>2017</v>
      </c>
      <c r="AU12" s="61">
        <v>42948</v>
      </c>
      <c r="AV12" s="61"/>
      <c r="AW12" s="61"/>
      <c r="AX12" s="91"/>
      <c r="AY12" s="62"/>
      <c r="AZ12" s="16"/>
      <c r="BA12" s="22"/>
      <c r="BB12" s="89">
        <v>42948</v>
      </c>
      <c r="BC12" s="35">
        <f>+EMPLEO!BA335</f>
        <v>8613.0925112447603</v>
      </c>
      <c r="BD12" s="6"/>
      <c r="BE12" s="98">
        <f>+EMPLEO!BH335</f>
        <v>651.66996653130002</v>
      </c>
      <c r="BF12" s="6"/>
      <c r="BG12" s="35">
        <f t="shared" si="8"/>
        <v>7961.4225447134604</v>
      </c>
      <c r="BH12" s="6"/>
      <c r="BI12" s="74">
        <v>2023</v>
      </c>
      <c r="BJ12" s="32">
        <f>+EMPLEO!G11</f>
        <v>2236.3395745934108</v>
      </c>
      <c r="BK12" s="64">
        <f t="shared" si="9"/>
        <v>-2.6099757184951056E-2</v>
      </c>
      <c r="BL12" s="16">
        <v>2023</v>
      </c>
      <c r="BM12" s="128">
        <f>+BM11*(1+BN11)</f>
        <v>1.9559763958705807</v>
      </c>
      <c r="BN12" s="64">
        <f t="shared" si="10"/>
        <v>2.8685459019752724E-3</v>
      </c>
      <c r="BO12" s="22"/>
      <c r="BP12" s="29">
        <v>2020</v>
      </c>
      <c r="BQ12" s="74">
        <f>+CAPITAL!M35</f>
        <v>103480.909656651</v>
      </c>
      <c r="BR12" s="64">
        <f t="shared" si="11"/>
        <v>2.1858553672982506E-2</v>
      </c>
      <c r="BS12" s="74">
        <f t="shared" si="12"/>
        <v>447689.96103078208</v>
      </c>
      <c r="BT12" s="64">
        <f t="shared" si="16"/>
        <v>2.5089840652839035E-2</v>
      </c>
      <c r="BU12" s="74">
        <v>7547.7365049888504</v>
      </c>
      <c r="BV12" s="74">
        <v>5048.9101429720804</v>
      </c>
      <c r="BW12" s="64">
        <f t="shared" si="13"/>
        <v>4.985723486042723E-2</v>
      </c>
      <c r="BX12" s="61">
        <v>43070</v>
      </c>
      <c r="BY12" s="75">
        <v>3028.6234880000002</v>
      </c>
      <c r="BZ12" s="75">
        <v>633.36</v>
      </c>
      <c r="CA12" s="75">
        <v>26700.091413043501</v>
      </c>
      <c r="CB12" s="75">
        <f t="shared" si="14"/>
        <v>71.842786703816245</v>
      </c>
      <c r="CC12" s="64">
        <f t="shared" si="20"/>
        <v>0.10860878624254111</v>
      </c>
      <c r="CD12" s="16">
        <v>2022</v>
      </c>
      <c r="CE12" s="35">
        <f>+SUM(CB29:CB32)</f>
        <v>363.81755905793966</v>
      </c>
      <c r="CF12" s="64">
        <f t="shared" si="17"/>
        <v>0.35794177469343569</v>
      </c>
      <c r="CG12" s="16"/>
      <c r="CH12" s="57"/>
    </row>
    <row r="13" spans="1:86" x14ac:dyDescent="0.5">
      <c r="A13" s="29">
        <f t="shared" si="21"/>
        <v>2017</v>
      </c>
      <c r="B13" s="61">
        <v>42979</v>
      </c>
      <c r="C13" s="62">
        <v>39584.947274188999</v>
      </c>
      <c r="D13" s="62"/>
      <c r="E13" s="135">
        <v>93.089580364458698</v>
      </c>
      <c r="F13" s="16"/>
      <c r="G13" s="16"/>
      <c r="H13" s="16"/>
      <c r="I13" s="22"/>
      <c r="J13" s="89">
        <v>42979</v>
      </c>
      <c r="K13" s="35">
        <f>+EMPLEO!BA336</f>
        <v>8622.7035182504897</v>
      </c>
      <c r="L13" s="6"/>
      <c r="M13" s="35">
        <f>+EMPLEO!CR336</f>
        <v>37.64</v>
      </c>
      <c r="N13" s="64"/>
      <c r="O13" s="16"/>
      <c r="P13" s="16"/>
      <c r="Q13" s="16"/>
      <c r="R13" s="22"/>
      <c r="S13" s="16">
        <v>2022</v>
      </c>
      <c r="T13" s="70">
        <f>+CAPITAL!B37</f>
        <v>588468.00062398205</v>
      </c>
      <c r="U13" s="229">
        <f>+T13-T12</f>
        <v>18694.542046179064</v>
      </c>
      <c r="V13" s="64">
        <f>+T13/T12-1</f>
        <v>3.2810482420227105E-2</v>
      </c>
      <c r="W13" s="74">
        <v>29660.521978826899</v>
      </c>
      <c r="X13" s="64">
        <f>+W13/T12</f>
        <v>5.2056692940492123E-2</v>
      </c>
      <c r="Y13" s="61" t="s">
        <v>344</v>
      </c>
      <c r="Z13" s="35">
        <v>11243.46</v>
      </c>
      <c r="AA13" s="64">
        <f t="shared" si="19"/>
        <v>3.6821662535410749E-2</v>
      </c>
      <c r="AB13" s="16"/>
      <c r="AC13" s="16"/>
      <c r="AD13" s="57"/>
      <c r="AE13" s="82">
        <v>42979</v>
      </c>
      <c r="AF13" s="35">
        <f>+CAPITAL!AI337</f>
        <v>5985.7467119204966</v>
      </c>
      <c r="AG13" s="35"/>
      <c r="AH13" s="35">
        <f>+CAPITAL!AC337</f>
        <v>9270.1988562561473</v>
      </c>
      <c r="AI13" s="35">
        <f>+CAPITAL!AH337</f>
        <v>6.9846973947992552</v>
      </c>
      <c r="AJ13" s="35">
        <f t="shared" si="6"/>
        <v>0.6456977681639392</v>
      </c>
      <c r="AK13" s="35"/>
      <c r="AL13" s="35">
        <f t="shared" si="0"/>
        <v>0.99481607064385813</v>
      </c>
      <c r="AM13" s="35"/>
      <c r="AN13" s="35"/>
      <c r="AO13" s="35"/>
      <c r="AS13" s="81"/>
      <c r="AT13" s="29">
        <f t="shared" si="18"/>
        <v>2017</v>
      </c>
      <c r="AU13" s="61">
        <v>42979</v>
      </c>
      <c r="AV13" s="61"/>
      <c r="AW13" s="61"/>
      <c r="AX13" s="91">
        <v>105.2</v>
      </c>
      <c r="AY13" s="62"/>
      <c r="AZ13" s="16"/>
      <c r="BA13" s="22"/>
      <c r="BB13" s="89">
        <v>42979</v>
      </c>
      <c r="BC13" s="35">
        <f>+EMPLEO!BA336</f>
        <v>8622.7035182504897</v>
      </c>
      <c r="BD13" s="6"/>
      <c r="BE13" s="98">
        <f>+EMPLEO!BH336</f>
        <v>659.28699346073995</v>
      </c>
      <c r="BF13" s="6"/>
      <c r="BG13" s="35">
        <f t="shared" si="8"/>
        <v>7963.4165247897499</v>
      </c>
      <c r="BH13" s="6"/>
      <c r="BI13" s="68"/>
      <c r="BJ13" s="68"/>
      <c r="BK13" s="64"/>
      <c r="BL13" s="16"/>
      <c r="BM13" s="16"/>
      <c r="BN13" s="16"/>
      <c r="BO13" s="22"/>
      <c r="BP13" s="29">
        <v>2021</v>
      </c>
      <c r="BQ13" s="74">
        <f>+CAPITAL!M36</f>
        <v>106758.330907906</v>
      </c>
      <c r="BR13" s="64">
        <f t="shared" si="11"/>
        <v>3.1671747592183497E-2</v>
      </c>
      <c r="BS13" s="74">
        <f t="shared" si="12"/>
        <v>463015.12766989699</v>
      </c>
      <c r="BT13" s="64">
        <f>+BS13/BS12-1</f>
        <v>3.4231651305804522E-2</v>
      </c>
      <c r="BU13" s="74">
        <v>8803.5827848890403</v>
      </c>
      <c r="BV13" s="74">
        <v>5254.9021876909101</v>
      </c>
      <c r="BW13" s="65">
        <f>+BW12</f>
        <v>4.985723486042723E-2</v>
      </c>
      <c r="BX13" s="61">
        <v>43160</v>
      </c>
      <c r="BY13" s="75">
        <v>1975.77486</v>
      </c>
      <c r="BZ13" s="75">
        <v>602.07555555555598</v>
      </c>
      <c r="CA13" s="75">
        <v>26879.626444444501</v>
      </c>
      <c r="CB13" s="75">
        <f t="shared" si="14"/>
        <v>44.255293091435838</v>
      </c>
      <c r="CC13" s="64">
        <f>+CB13/CB9-1</f>
        <v>0.259645812562598</v>
      </c>
      <c r="CD13" s="16">
        <v>2023</v>
      </c>
      <c r="CE13" s="35">
        <f>+CE12*(1+AVERAGE(CC30:CC33))</f>
        <v>483.47543337867262</v>
      </c>
      <c r="CF13" s="64">
        <f t="shared" si="17"/>
        <v>0.32889527000998009</v>
      </c>
      <c r="CG13" s="16"/>
      <c r="CH13" s="57"/>
    </row>
    <row r="14" spans="1:86" x14ac:dyDescent="0.5">
      <c r="A14" s="29">
        <f t="shared" si="21"/>
        <v>2017</v>
      </c>
      <c r="B14" s="61">
        <v>43009</v>
      </c>
      <c r="C14" s="62"/>
      <c r="D14" s="62"/>
      <c r="E14" s="135"/>
      <c r="F14" s="16"/>
      <c r="G14" s="16"/>
      <c r="H14" s="16"/>
      <c r="I14" s="22"/>
      <c r="J14" s="89">
        <v>43009</v>
      </c>
      <c r="K14" s="35">
        <f>+EMPLEO!BA337</f>
        <v>8712.6814593762774</v>
      </c>
      <c r="L14" s="64"/>
      <c r="M14" s="35">
        <f>+EMPLEO!CR337</f>
        <v>37.619999999999997</v>
      </c>
      <c r="N14" s="64"/>
      <c r="O14" s="16"/>
      <c r="P14" s="16"/>
      <c r="Q14" s="16"/>
      <c r="R14" s="22"/>
      <c r="S14" s="16">
        <v>2023</v>
      </c>
      <c r="T14" s="70">
        <f>+AC10+(1-X14)*T13</f>
        <v>606183.4526101941</v>
      </c>
      <c r="U14" s="6"/>
      <c r="V14" s="64">
        <f>+T14/T13-1</f>
        <v>3.0104359060182384E-2</v>
      </c>
      <c r="W14" s="6"/>
      <c r="X14" s="64">
        <f>+X13</f>
        <v>5.2056692940492123E-2</v>
      </c>
      <c r="Y14" s="61" t="s">
        <v>345</v>
      </c>
      <c r="Z14" s="35">
        <v>11452</v>
      </c>
      <c r="AA14" s="64">
        <f t="shared" si="19"/>
        <v>5.1217960662858442E-2</v>
      </c>
      <c r="AB14" s="6"/>
      <c r="AC14" s="6"/>
      <c r="AD14" s="3"/>
      <c r="AE14" s="82">
        <v>43009</v>
      </c>
      <c r="AF14" s="35">
        <f>+CAPITAL!AI338</f>
        <v>6073.1951981838274</v>
      </c>
      <c r="AG14" s="35"/>
      <c r="AH14" s="35">
        <f>+CAPITAL!AC338</f>
        <v>9338.7432141012105</v>
      </c>
      <c r="AI14" s="35">
        <f>+CAPITAL!AH338</f>
        <v>6.7039187219489644</v>
      </c>
      <c r="AJ14" s="35">
        <f t="shared" si="6"/>
        <v>0.65032253901290404</v>
      </c>
      <c r="AK14" s="35"/>
      <c r="AL14" s="35">
        <f t="shared" si="0"/>
        <v>0.99781905110215008</v>
      </c>
      <c r="AM14" s="35"/>
      <c r="AN14" s="35"/>
      <c r="AO14" s="35"/>
      <c r="AS14" s="81"/>
      <c r="AT14" s="29">
        <f t="shared" si="18"/>
        <v>2017</v>
      </c>
      <c r="AU14" s="61">
        <v>43009</v>
      </c>
      <c r="AV14" s="61"/>
      <c r="AW14" s="61"/>
      <c r="AX14" s="91"/>
      <c r="AY14" s="62"/>
      <c r="AZ14" s="16"/>
      <c r="BA14" s="22"/>
      <c r="BB14" s="89">
        <v>43009</v>
      </c>
      <c r="BC14" s="35">
        <f>+EMPLEO!BA337</f>
        <v>8712.6814593762774</v>
      </c>
      <c r="BD14" s="64"/>
      <c r="BE14" s="98">
        <f>+EMPLEO!BH337</f>
        <v>667.68480608843004</v>
      </c>
      <c r="BF14" s="64"/>
      <c r="BG14" s="35">
        <f t="shared" si="8"/>
        <v>8044.996653287847</v>
      </c>
      <c r="BH14" s="64"/>
      <c r="BI14" s="68"/>
      <c r="BJ14" s="68"/>
      <c r="BK14" s="64"/>
      <c r="BL14" s="16"/>
      <c r="BM14" s="16"/>
      <c r="BN14" s="16"/>
      <c r="BO14" s="22"/>
      <c r="BP14" s="29">
        <v>2022</v>
      </c>
      <c r="BQ14" s="74">
        <f>+BU13+(1-BW14)*BQ13</f>
        <v>110239.23851541235</v>
      </c>
      <c r="BR14" s="64">
        <f t="shared" si="11"/>
        <v>3.2605489219470041E-2</v>
      </c>
      <c r="BS14" s="74">
        <f t="shared" si="12"/>
        <v>478228.76210856973</v>
      </c>
      <c r="BT14" s="64">
        <f>+BS14/BS13-1</f>
        <v>3.2857748115562968E-2</v>
      </c>
      <c r="BU14" s="74">
        <f>+BU13*(1+CF11)</f>
        <v>9678.1427464126991</v>
      </c>
      <c r="BV14" s="74">
        <f>+BW14*BQ13</f>
        <v>5322.6751773826763</v>
      </c>
      <c r="BW14" s="65">
        <f>+BW13</f>
        <v>4.985723486042723E-2</v>
      </c>
      <c r="BX14" s="61">
        <v>43252</v>
      </c>
      <c r="BY14" s="75">
        <v>2313.422188</v>
      </c>
      <c r="BZ14" s="75">
        <v>620.93761904761902</v>
      </c>
      <c r="CA14" s="75">
        <v>27046.716703296701</v>
      </c>
      <c r="CB14" s="75">
        <f>+BY14*BZ14/CA14</f>
        <v>53.111469352343256</v>
      </c>
      <c r="CC14" s="64">
        <f t="shared" si="20"/>
        <v>0.19439732616871153</v>
      </c>
      <c r="CD14" s="6"/>
      <c r="CE14" s="6"/>
      <c r="CF14" s="6"/>
      <c r="CG14" s="6"/>
      <c r="CH14" s="3"/>
    </row>
    <row r="15" spans="1:86" x14ac:dyDescent="0.5">
      <c r="A15" s="29">
        <f t="shared" si="21"/>
        <v>2017</v>
      </c>
      <c r="B15" s="61">
        <v>43040</v>
      </c>
      <c r="C15" s="62"/>
      <c r="D15" s="62"/>
      <c r="E15" s="135"/>
      <c r="F15" s="16"/>
      <c r="G15" s="16"/>
      <c r="H15" s="16"/>
      <c r="I15" s="22"/>
      <c r="J15" s="89">
        <v>43040</v>
      </c>
      <c r="K15" s="35">
        <f>+EMPLEO!BA338</f>
        <v>8768.6668567166944</v>
      </c>
      <c r="L15" s="64"/>
      <c r="M15" s="35">
        <f>+EMPLEO!CR338</f>
        <v>38.299999999999997</v>
      </c>
      <c r="N15" s="64"/>
      <c r="O15" s="16"/>
      <c r="P15" s="16"/>
      <c r="Q15" s="16"/>
      <c r="R15" s="22"/>
      <c r="S15" s="6"/>
      <c r="U15" s="6"/>
      <c r="V15" s="6"/>
      <c r="W15" s="6"/>
      <c r="X15" s="6"/>
      <c r="Y15" s="61" t="s">
        <v>346</v>
      </c>
      <c r="Z15" s="35">
        <v>11347.31</v>
      </c>
      <c r="AA15" s="64">
        <f t="shared" si="19"/>
        <v>5.6724643538622388E-2</v>
      </c>
      <c r="AB15" s="6"/>
      <c r="AC15" s="6"/>
      <c r="AD15" s="3"/>
      <c r="AE15" s="82">
        <v>43040</v>
      </c>
      <c r="AF15" s="35">
        <f>+CAPITAL!AI339</f>
        <v>6148.1792774592122</v>
      </c>
      <c r="AG15" s="35"/>
      <c r="AH15" s="35">
        <f>+CAPITAL!AC339</f>
        <v>9379.5226392476397</v>
      </c>
      <c r="AI15" s="35">
        <f>+CAPITAL!AH339</f>
        <v>6.5126532130201253</v>
      </c>
      <c r="AJ15" s="35">
        <f t="shared" si="6"/>
        <v>0.65548957169022581</v>
      </c>
      <c r="AK15" s="35"/>
      <c r="AL15" s="35">
        <f t="shared" si="0"/>
        <v>0.99986467151850122</v>
      </c>
      <c r="AM15" s="35"/>
      <c r="AN15" s="35"/>
      <c r="AO15" s="35"/>
      <c r="AS15" s="81"/>
      <c r="AT15" s="29">
        <f t="shared" si="18"/>
        <v>2017</v>
      </c>
      <c r="AU15" s="61">
        <v>43040</v>
      </c>
      <c r="AV15" s="61"/>
      <c r="AW15" s="61"/>
      <c r="AX15" s="91"/>
      <c r="AY15" s="62"/>
      <c r="AZ15" s="16"/>
      <c r="BA15" s="22"/>
      <c r="BB15" s="89">
        <v>43040</v>
      </c>
      <c r="BC15" s="35">
        <f>+EMPLEO!BA338</f>
        <v>8768.6668567166944</v>
      </c>
      <c r="BD15" s="64"/>
      <c r="BE15" s="98">
        <f>+EMPLEO!BH338</f>
        <v>724.81030139297002</v>
      </c>
      <c r="BF15" s="64"/>
      <c r="BG15" s="35">
        <f t="shared" si="8"/>
        <v>8043.856555323724</v>
      </c>
      <c r="BH15" s="64"/>
      <c r="BI15" s="68"/>
      <c r="BJ15" s="68"/>
      <c r="BK15" s="64"/>
      <c r="BL15" s="16"/>
      <c r="BM15" s="16"/>
      <c r="BN15" s="16"/>
      <c r="BO15" s="22"/>
      <c r="BP15" s="78">
        <v>2023</v>
      </c>
      <c r="BQ15" s="74">
        <f>+BU14+(1-BW15)*BQ14</f>
        <v>114421.15765632749</v>
      </c>
      <c r="BR15" s="64">
        <f t="shared" si="11"/>
        <v>3.7934942196924393E-2</v>
      </c>
      <c r="BS15" s="74">
        <f t="shared" si="12"/>
        <v>491762.29495386663</v>
      </c>
      <c r="BT15" s="64">
        <f>+BS15/BS14-1</f>
        <v>2.8299286696236825E-2</v>
      </c>
      <c r="BU15" s="74">
        <f>+BU14*(1+CF12)</f>
        <v>13142.354336800063</v>
      </c>
      <c r="BV15" s="74">
        <f>+BW15*BQ14</f>
        <v>5496.2236054975683</v>
      </c>
      <c r="BW15" s="65">
        <f>+BW14</f>
        <v>4.985723486042723E-2</v>
      </c>
      <c r="BX15" s="61">
        <v>43344</v>
      </c>
      <c r="BY15" s="75">
        <v>2333.8155710000001</v>
      </c>
      <c r="BZ15" s="75">
        <v>662.05440677966101</v>
      </c>
      <c r="CA15" s="75">
        <v>27250.548478260898</v>
      </c>
      <c r="CB15" s="75">
        <f>+BY15*BZ15/CA15</f>
        <v>56.70024897385656</v>
      </c>
      <c r="CC15" s="64">
        <f t="shared" si="20"/>
        <v>0.16607270455359413</v>
      </c>
      <c r="CD15" s="6"/>
      <c r="CE15" s="6"/>
      <c r="CF15" s="6"/>
      <c r="CG15" s="6"/>
      <c r="CH15" s="3"/>
    </row>
    <row r="16" spans="1:86" ht="16.5" thickBot="1" x14ac:dyDescent="0.55000000000000004">
      <c r="A16" s="13">
        <f t="shared" si="21"/>
        <v>2017</v>
      </c>
      <c r="B16" s="88">
        <v>43070</v>
      </c>
      <c r="C16" s="127">
        <v>43159.511834910998</v>
      </c>
      <c r="D16" s="127"/>
      <c r="E16" s="134">
        <v>101.495672524649</v>
      </c>
      <c r="F16" s="15"/>
      <c r="G16" s="15"/>
      <c r="H16" s="15"/>
      <c r="I16" s="14"/>
      <c r="J16" s="89">
        <v>43070</v>
      </c>
      <c r="K16" s="35">
        <f>+EMPLEO!BA339</f>
        <v>8793.9226351637244</v>
      </c>
      <c r="L16" s="64"/>
      <c r="M16" s="35">
        <f>+EMPLEO!CR339</f>
        <v>37.81</v>
      </c>
      <c r="N16" s="64"/>
      <c r="O16" s="16"/>
      <c r="P16" s="16"/>
      <c r="Q16" s="16"/>
      <c r="R16" s="22"/>
      <c r="S16" s="6"/>
      <c r="T16" s="6"/>
      <c r="U16" s="6"/>
      <c r="V16" s="6"/>
      <c r="W16" s="6"/>
      <c r="X16" s="6"/>
      <c r="Y16" s="61" t="s">
        <v>347</v>
      </c>
      <c r="Z16" s="35">
        <v>11556.41</v>
      </c>
      <c r="AA16" s="64">
        <f t="shared" si="19"/>
        <v>3.5657954639145562E-2</v>
      </c>
      <c r="AB16" s="6"/>
      <c r="AC16" s="6"/>
      <c r="AD16" s="3"/>
      <c r="AE16" s="82">
        <v>43070</v>
      </c>
      <c r="AF16" s="35">
        <f>+CAPITAL!AI340</f>
        <v>6184.8206318633547</v>
      </c>
      <c r="AG16" s="35"/>
      <c r="AH16" s="35">
        <f>+CAPITAL!AC340</f>
        <v>9438.1152902459871</v>
      </c>
      <c r="AI16" s="35">
        <f>+CAPITAL!AH340</f>
        <v>6.8254374445724908</v>
      </c>
      <c r="AJ16" s="35">
        <f t="shared" si="6"/>
        <v>0.65530250920490274</v>
      </c>
      <c r="AK16" s="35"/>
      <c r="AL16" s="35">
        <f t="shared" si="0"/>
        <v>0.99651938561954545</v>
      </c>
      <c r="AM16" s="35"/>
      <c r="AN16" s="35"/>
      <c r="AO16" s="35"/>
      <c r="AS16" s="81"/>
      <c r="AT16" s="29">
        <f t="shared" si="18"/>
        <v>2017</v>
      </c>
      <c r="AU16" s="61">
        <v>43070</v>
      </c>
      <c r="AV16" s="61"/>
      <c r="AW16" s="61"/>
      <c r="AX16" s="91">
        <v>114.7</v>
      </c>
      <c r="AY16" s="62"/>
      <c r="AZ16" s="16"/>
      <c r="BA16" s="22"/>
      <c r="BB16" s="89">
        <v>43070</v>
      </c>
      <c r="BC16" s="35">
        <f>+EMPLEO!BA339</f>
        <v>8793.9226351637244</v>
      </c>
      <c r="BD16" s="64"/>
      <c r="BE16" s="98">
        <f>+EMPLEO!BH339</f>
        <v>765.04684175883006</v>
      </c>
      <c r="BF16" s="64"/>
      <c r="BG16" s="35">
        <f t="shared" si="8"/>
        <v>8028.8757934048945</v>
      </c>
      <c r="BH16" s="64"/>
      <c r="BI16" s="68"/>
      <c r="BJ16" s="68"/>
      <c r="BK16" s="64"/>
      <c r="BL16" s="16"/>
      <c r="BM16" s="16"/>
      <c r="BN16" s="16"/>
      <c r="BO16" s="22"/>
      <c r="BP16" s="78"/>
      <c r="BQ16" s="6"/>
      <c r="BR16" s="6"/>
      <c r="BS16" s="6"/>
      <c r="BT16" s="6"/>
      <c r="BU16" s="6"/>
      <c r="BV16" s="6"/>
      <c r="BW16" s="6"/>
      <c r="BX16" s="61">
        <v>43435</v>
      </c>
      <c r="BY16" s="75">
        <v>2873.6512809999999</v>
      </c>
      <c r="BZ16" s="75">
        <v>678.69655737704898</v>
      </c>
      <c r="CA16" s="75">
        <v>27478.5797826087</v>
      </c>
      <c r="CB16" s="75">
        <f>+BY16*BZ16/CA16</f>
        <v>70.976638783610738</v>
      </c>
      <c r="CC16" s="64">
        <f t="shared" si="20"/>
        <v>-1.205615706106089E-2</v>
      </c>
      <c r="CD16" s="6"/>
      <c r="CE16" s="6"/>
      <c r="CF16" s="6"/>
      <c r="CG16" s="6"/>
      <c r="CH16" s="3"/>
    </row>
    <row r="17" spans="1:86" x14ac:dyDescent="0.5">
      <c r="A17" s="29">
        <f t="shared" si="21"/>
        <v>2018</v>
      </c>
      <c r="B17" s="61">
        <v>43101</v>
      </c>
      <c r="C17" s="62"/>
      <c r="D17" s="62"/>
      <c r="E17" s="133"/>
      <c r="F17" s="16"/>
      <c r="G17" s="16"/>
      <c r="H17" s="16"/>
      <c r="I17" s="22"/>
      <c r="J17" s="129">
        <v>43101</v>
      </c>
      <c r="K17" s="35">
        <f>+EMPLEO!BA340</f>
        <v>8787.0797412728753</v>
      </c>
      <c r="L17" s="130">
        <f>+K17/K5-1</f>
        <v>3.5516238236010578E-2</v>
      </c>
      <c r="M17" s="35">
        <f>+EMPLEO!CR340</f>
        <v>36.61</v>
      </c>
      <c r="N17" s="130">
        <f>+M17/M5-1</f>
        <v>-5.4333061668025984E-3</v>
      </c>
      <c r="O17" s="87"/>
      <c r="P17" s="87"/>
      <c r="Q17" s="87"/>
      <c r="R17" s="92"/>
      <c r="S17" s="6"/>
      <c r="T17" s="6"/>
      <c r="U17" s="6"/>
      <c r="V17" s="6"/>
      <c r="W17" s="6"/>
      <c r="X17" s="6"/>
      <c r="Y17" s="61" t="s">
        <v>348</v>
      </c>
      <c r="Z17" s="35">
        <v>11389.17</v>
      </c>
      <c r="AA17" s="64">
        <f t="shared" si="19"/>
        <v>1.2959533808987622E-2</v>
      </c>
      <c r="AB17" s="6"/>
      <c r="AC17" s="6"/>
      <c r="AD17" s="3"/>
      <c r="AE17" s="138">
        <v>43101</v>
      </c>
      <c r="AF17" s="35">
        <f>+CAPITAL!AI341</f>
        <v>6226.0994926310841</v>
      </c>
      <c r="AG17" s="130">
        <f t="shared" ref="AG17:AG23" si="22">+AF17/AF5-1</f>
        <v>4.4636745728334981E-2</v>
      </c>
      <c r="AH17" s="35">
        <f>+CAPITAL!AC341</f>
        <v>9449.4943214811028</v>
      </c>
      <c r="AI17" s="35">
        <f>+CAPITAL!AH341</f>
        <v>7.0100532120787147</v>
      </c>
      <c r="AJ17" s="113">
        <f t="shared" si="6"/>
        <v>0.65888176454877345</v>
      </c>
      <c r="AK17" s="130">
        <f>+AJ17/AJ5-1</f>
        <v>6.2247188157424915E-3</v>
      </c>
      <c r="AL17" s="113">
        <f>+(1-AI17/100)/(1-6.5/100)</f>
        <v>0.99454488543231312</v>
      </c>
      <c r="AM17" s="130">
        <f>+AL17/AL5-1</f>
        <v>-2.5604212096763668E-3</v>
      </c>
      <c r="AN17" s="113"/>
      <c r="AO17" s="113"/>
      <c r="AP17" s="139"/>
      <c r="AQ17" s="139"/>
      <c r="AR17" s="87"/>
      <c r="AS17" s="140"/>
      <c r="AT17" s="120">
        <f t="shared" si="18"/>
        <v>2018</v>
      </c>
      <c r="AU17" s="121">
        <v>43101</v>
      </c>
      <c r="AV17" s="121"/>
      <c r="AW17" s="121"/>
      <c r="AX17" s="154"/>
      <c r="AY17" s="150"/>
      <c r="AZ17" s="131"/>
      <c r="BA17" s="92"/>
      <c r="BB17" s="129">
        <v>43101</v>
      </c>
      <c r="BC17" s="35">
        <f>+EMPLEO!BA340</f>
        <v>8787.0797412728753</v>
      </c>
      <c r="BD17" s="130">
        <f t="shared" ref="BD17:BD22" si="23">+BC17/BC5-1</f>
        <v>3.5516238236010578E-2</v>
      </c>
      <c r="BE17" s="98">
        <f>+EMPLEO!BH340</f>
        <v>789.47082495424002</v>
      </c>
      <c r="BF17" s="130">
        <f>+BE17/BE5-1</f>
        <v>3.3146178363792522E-2</v>
      </c>
      <c r="BG17" s="113">
        <f t="shared" si="8"/>
        <v>7997.6089163186352</v>
      </c>
      <c r="BH17" s="130">
        <f>+BG17/BG5-1</f>
        <v>3.5750784617175402E-2</v>
      </c>
      <c r="BI17" s="137"/>
      <c r="BJ17" s="137"/>
      <c r="BK17" s="130"/>
      <c r="BL17" s="87"/>
      <c r="BM17" s="87"/>
      <c r="BN17" s="87"/>
      <c r="BO17" s="92"/>
      <c r="BP17" s="78"/>
      <c r="BQ17" s="6"/>
      <c r="BR17" s="6"/>
      <c r="BS17" s="6"/>
      <c r="BT17" s="6"/>
      <c r="BU17" s="6"/>
      <c r="BV17" s="6"/>
      <c r="BW17" s="6"/>
      <c r="BX17" s="61">
        <v>43525</v>
      </c>
      <c r="BY17" s="75">
        <v>2540.9842090000002</v>
      </c>
      <c r="BZ17" s="75">
        <v>667.34444444444398</v>
      </c>
      <c r="CA17" s="75">
        <v>27556.7398888889</v>
      </c>
      <c r="CB17" s="75">
        <f t="shared" ref="CB17:CB33" si="24">+BY17*BZ17/CA17</f>
        <v>61.535279649714106</v>
      </c>
      <c r="CC17" s="64">
        <f t="shared" ref="CC17:CC32" si="25">+CB17/CB13-1</f>
        <v>0.39046146463375786</v>
      </c>
      <c r="CD17" s="6"/>
      <c r="CE17" s="6"/>
      <c r="CF17" s="6"/>
      <c r="CG17" s="6"/>
      <c r="CH17" s="3"/>
    </row>
    <row r="18" spans="1:86" x14ac:dyDescent="0.5">
      <c r="A18" s="29">
        <f t="shared" si="21"/>
        <v>2018</v>
      </c>
      <c r="B18" s="61">
        <v>43132</v>
      </c>
      <c r="C18" s="62"/>
      <c r="D18" s="62"/>
      <c r="E18" s="132"/>
      <c r="F18" s="16"/>
      <c r="G18" s="16"/>
      <c r="H18" s="16"/>
      <c r="I18" s="22"/>
      <c r="J18" s="89">
        <v>43132</v>
      </c>
      <c r="K18" s="35">
        <f>+EMPLEO!BA341</f>
        <v>8759.0807527202451</v>
      </c>
      <c r="L18" s="64">
        <f>+K18/K6-1</f>
        <v>3.2369021186180236E-2</v>
      </c>
      <c r="M18" s="35">
        <f>+EMPLEO!CR341</f>
        <v>36.78</v>
      </c>
      <c r="N18" s="64">
        <f t="shared" ref="N18:N28" si="26">+M18/M6-1</f>
        <v>-8.6253369272237812E-3</v>
      </c>
      <c r="O18" s="16"/>
      <c r="P18" s="16"/>
      <c r="Q18" s="16"/>
      <c r="R18" s="22"/>
      <c r="S18" s="6"/>
      <c r="T18" s="6"/>
      <c r="U18" s="6"/>
      <c r="V18" s="6"/>
      <c r="W18" s="6"/>
      <c r="X18" s="6"/>
      <c r="Y18" s="61" t="s">
        <v>349</v>
      </c>
      <c r="Z18" s="35">
        <v>9302.1</v>
      </c>
      <c r="AA18" s="64">
        <f t="shared" si="19"/>
        <v>-0.18773140062871108</v>
      </c>
      <c r="AB18" s="6"/>
      <c r="AC18" s="6"/>
      <c r="AD18" s="3"/>
      <c r="AE18" s="82">
        <v>43132</v>
      </c>
      <c r="AF18" s="35">
        <f>+CAPITAL!AI342</f>
        <v>6179.8879560229352</v>
      </c>
      <c r="AG18" s="64">
        <f t="shared" si="22"/>
        <v>3.3453358869991678E-2</v>
      </c>
      <c r="AH18" s="35">
        <f>+CAPITAL!AC342</f>
        <v>9456.6084761079674</v>
      </c>
      <c r="AI18" s="35">
        <f>+CAPITAL!AH342</f>
        <v>7.3760875809756872</v>
      </c>
      <c r="AJ18" s="35">
        <f t="shared" si="6"/>
        <v>0.65349939903257748</v>
      </c>
      <c r="AK18" s="64">
        <f t="shared" ref="AK18:AK48" si="27">+AJ18/AJ6-1</f>
        <v>-2.5664015698555476E-3</v>
      </c>
      <c r="AL18" s="35">
        <f t="shared" si="0"/>
        <v>0.99063007934785352</v>
      </c>
      <c r="AM18" s="64">
        <f t="shared" ref="AM18:AM45" si="28">+AL18/AL6-1</f>
        <v>-3.6129459819358445E-3</v>
      </c>
      <c r="AN18" s="35"/>
      <c r="AO18" s="35"/>
      <c r="AS18" s="81"/>
      <c r="AT18" s="29">
        <f t="shared" si="18"/>
        <v>2018</v>
      </c>
      <c r="AU18" s="61">
        <v>43132</v>
      </c>
      <c r="AV18" s="61"/>
      <c r="AW18" s="61"/>
      <c r="AX18" s="91"/>
      <c r="AY18" s="62"/>
      <c r="AZ18" s="63"/>
      <c r="BA18" s="22"/>
      <c r="BB18" s="89">
        <v>43132</v>
      </c>
      <c r="BC18" s="35">
        <f>+EMPLEO!BA341</f>
        <v>8759.0807527202451</v>
      </c>
      <c r="BD18" s="64">
        <f t="shared" si="23"/>
        <v>3.2369021186180236E-2</v>
      </c>
      <c r="BE18" s="98">
        <f>+EMPLEO!BH341</f>
        <v>768.56052371107</v>
      </c>
      <c r="BF18" s="64">
        <f t="shared" ref="BF18:BF81" si="29">+BE18/BE6-1</f>
        <v>2.0862807239873549E-2</v>
      </c>
      <c r="BG18" s="35">
        <f t="shared" si="8"/>
        <v>7990.5202290091747</v>
      </c>
      <c r="BH18" s="64">
        <f t="shared" ref="BH18:BH36" si="30">+BG18/BG6-1</f>
        <v>3.3489423813061192E-2</v>
      </c>
      <c r="BI18" s="68"/>
      <c r="BJ18" s="68"/>
      <c r="BK18" s="64"/>
      <c r="BL18" s="16"/>
      <c r="BM18" s="16"/>
      <c r="BN18" s="16"/>
      <c r="BO18" s="22"/>
      <c r="BP18" s="78"/>
      <c r="BQ18" s="6"/>
      <c r="BR18" s="6"/>
      <c r="BS18" s="6"/>
      <c r="BT18" s="6"/>
      <c r="BU18" s="6"/>
      <c r="BV18" s="6"/>
      <c r="BW18" s="6"/>
      <c r="BX18" s="61">
        <v>43617</v>
      </c>
      <c r="BY18" s="75">
        <v>2858.8872179999998</v>
      </c>
      <c r="BZ18" s="75">
        <v>683.80064516129005</v>
      </c>
      <c r="CA18" s="75">
        <v>27715.847252747299</v>
      </c>
      <c r="CB18" s="75">
        <f t="shared" si="24"/>
        <v>70.53397669154738</v>
      </c>
      <c r="CC18" s="64">
        <f t="shared" si="25"/>
        <v>0.32803662846573922</v>
      </c>
      <c r="CD18" s="6"/>
      <c r="CE18" s="6"/>
      <c r="CF18" s="6"/>
      <c r="CG18" s="6"/>
      <c r="CH18" s="3"/>
    </row>
    <row r="19" spans="1:86" x14ac:dyDescent="0.5">
      <c r="A19" s="29">
        <f t="shared" si="21"/>
        <v>2018</v>
      </c>
      <c r="B19" s="61">
        <v>43160</v>
      </c>
      <c r="C19" s="62">
        <v>41850.435116619003</v>
      </c>
      <c r="D19" s="63">
        <f>+C19/C7-1</f>
        <v>4.4895728105101673E-2</v>
      </c>
      <c r="E19" s="135">
        <v>98.417194194832305</v>
      </c>
      <c r="F19" s="64">
        <f>+E19/E7-1</f>
        <v>4.4895728105102339E-2</v>
      </c>
      <c r="G19" s="65">
        <v>0.04</v>
      </c>
      <c r="H19" s="65">
        <v>0.04</v>
      </c>
      <c r="I19" s="22"/>
      <c r="J19" s="89">
        <v>43160</v>
      </c>
      <c r="K19" s="35">
        <f>+EMPLEO!BA342</f>
        <v>8781.0837399422035</v>
      </c>
      <c r="L19" s="64">
        <f t="shared" ref="L19:L81" si="31">+K19/K7-1</f>
        <v>3.3080345476074635E-2</v>
      </c>
      <c r="M19" s="35">
        <f>+EMPLEO!CR342</f>
        <v>37.93</v>
      </c>
      <c r="N19" s="64">
        <f t="shared" si="26"/>
        <v>2.0995962314939387E-2</v>
      </c>
      <c r="O19" s="16"/>
      <c r="P19" s="16"/>
      <c r="Q19" s="16"/>
      <c r="R19" s="22"/>
      <c r="S19" s="6"/>
      <c r="T19" s="6"/>
      <c r="U19" s="6"/>
      <c r="V19" s="6"/>
      <c r="W19" s="147"/>
      <c r="X19" s="6"/>
      <c r="Y19" s="61" t="s">
        <v>350</v>
      </c>
      <c r="Z19" s="35">
        <v>9500.49</v>
      </c>
      <c r="AA19" s="64">
        <f t="shared" si="19"/>
        <v>-0.16275399191526452</v>
      </c>
      <c r="AB19" s="6"/>
      <c r="AC19" s="6"/>
      <c r="AD19" s="3"/>
      <c r="AE19" s="82">
        <v>43160</v>
      </c>
      <c r="AF19" s="35">
        <f>+CAPITAL!AI343</f>
        <v>6204.4681061007386</v>
      </c>
      <c r="AG19" s="64">
        <f t="shared" si="22"/>
        <v>3.1531173350954012E-2</v>
      </c>
      <c r="AH19" s="35">
        <f>+CAPITAL!AC343</f>
        <v>9441.3954861696438</v>
      </c>
      <c r="AI19" s="35">
        <f>+CAPITAL!AH343</f>
        <v>6.9937939491537708</v>
      </c>
      <c r="AJ19" s="35">
        <f t="shared" si="6"/>
        <v>0.65715583201545125</v>
      </c>
      <c r="AK19" s="64">
        <f t="shared" si="27"/>
        <v>-5.949603296518946E-4</v>
      </c>
      <c r="AL19" s="35">
        <f t="shared" si="0"/>
        <v>0.99471878129247304</v>
      </c>
      <c r="AM19" s="64">
        <f t="shared" si="28"/>
        <v>9.0596418835708903E-4</v>
      </c>
      <c r="AN19" s="35"/>
      <c r="AO19" s="35"/>
      <c r="AS19" s="81"/>
      <c r="AT19" s="29">
        <f t="shared" si="18"/>
        <v>2018</v>
      </c>
      <c r="AU19" s="61">
        <v>43160</v>
      </c>
      <c r="AV19" s="61"/>
      <c r="AW19" s="61"/>
      <c r="AX19" s="91">
        <v>110.2</v>
      </c>
      <c r="AY19" s="63">
        <f>+AX19/AX7-1</f>
        <v>6.6795740561471417E-2</v>
      </c>
      <c r="AZ19" s="63">
        <v>0.04</v>
      </c>
      <c r="BA19" s="22"/>
      <c r="BB19" s="89">
        <v>43160</v>
      </c>
      <c r="BC19" s="35">
        <f>+EMPLEO!BA342</f>
        <v>8781.0837399422035</v>
      </c>
      <c r="BD19" s="64">
        <f t="shared" si="23"/>
        <v>3.3080345476074635E-2</v>
      </c>
      <c r="BE19" s="98">
        <f>+EMPLEO!BH342</f>
        <v>743.01204588898997</v>
      </c>
      <c r="BF19" s="64">
        <f t="shared" si="29"/>
        <v>1.1743830877494199E-2</v>
      </c>
      <c r="BG19" s="35">
        <f t="shared" si="8"/>
        <v>8038.0716940532138</v>
      </c>
      <c r="BH19" s="64">
        <f t="shared" si="30"/>
        <v>3.5098146892527771E-2</v>
      </c>
      <c r="BI19" s="68"/>
      <c r="BJ19" s="68"/>
      <c r="BK19" s="64"/>
      <c r="BL19" s="16"/>
      <c r="BM19" s="16"/>
      <c r="BN19" s="16"/>
      <c r="BO19" s="22"/>
      <c r="BP19" s="78"/>
      <c r="BQ19" s="6"/>
      <c r="BR19" s="6"/>
      <c r="BS19" s="6"/>
      <c r="BT19" s="6"/>
      <c r="BU19" s="6"/>
      <c r="BV19" s="6"/>
      <c r="BW19" s="6"/>
      <c r="BX19" s="61">
        <v>43709</v>
      </c>
      <c r="BY19" s="75">
        <v>2633.9916920000001</v>
      </c>
      <c r="BZ19" s="75">
        <v>705.13180327868804</v>
      </c>
      <c r="CA19" s="75">
        <v>27978.407934782601</v>
      </c>
      <c r="CB19" s="75">
        <f t="shared" si="24"/>
        <v>66.383738343168687</v>
      </c>
      <c r="CC19" s="64">
        <f t="shared" si="25"/>
        <v>0.17078389503681035</v>
      </c>
      <c r="CD19" s="6"/>
      <c r="CE19" s="6"/>
      <c r="CF19" s="6"/>
      <c r="CG19" s="6"/>
      <c r="CH19" s="3"/>
    </row>
    <row r="20" spans="1:86" x14ac:dyDescent="0.5">
      <c r="A20" s="29">
        <f t="shared" si="21"/>
        <v>2018</v>
      </c>
      <c r="B20" s="61">
        <v>43191</v>
      </c>
      <c r="C20" s="62"/>
      <c r="D20" s="63"/>
      <c r="E20" s="135"/>
      <c r="F20" s="64"/>
      <c r="G20" s="65"/>
      <c r="H20" s="65"/>
      <c r="I20" s="22"/>
      <c r="J20" s="89">
        <v>43191</v>
      </c>
      <c r="K20" s="35">
        <f>+EMPLEO!BA343</f>
        <v>8766.651220416994</v>
      </c>
      <c r="L20" s="64">
        <f t="shared" si="31"/>
        <v>2.7116073262012819E-2</v>
      </c>
      <c r="M20" s="35">
        <f>+EMPLEO!CR343</f>
        <v>38.409999999999997</v>
      </c>
      <c r="N20" s="64">
        <f t="shared" si="26"/>
        <v>3.3960292580981211E-3</v>
      </c>
      <c r="O20" s="16"/>
      <c r="P20" s="16"/>
      <c r="Q20" s="16"/>
      <c r="R20" s="22"/>
      <c r="S20" s="6"/>
      <c r="T20" s="6"/>
      <c r="U20" s="6"/>
      <c r="V20" s="6"/>
      <c r="W20" s="6"/>
      <c r="X20" s="6"/>
      <c r="Y20" s="61" t="s">
        <v>351</v>
      </c>
      <c r="Z20" s="35">
        <v>10448.5</v>
      </c>
      <c r="AA20" s="64">
        <f t="shared" si="19"/>
        <v>-9.5869738093404377E-2</v>
      </c>
      <c r="AB20" s="6"/>
      <c r="AC20" s="6"/>
      <c r="AD20" s="3"/>
      <c r="AE20" s="82">
        <v>43191</v>
      </c>
      <c r="AF20" s="35">
        <f>+CAPITAL!AI344</f>
        <v>6163.0250636964784</v>
      </c>
      <c r="AG20" s="64">
        <f t="shared" si="22"/>
        <v>2.4724426261776511E-2</v>
      </c>
      <c r="AH20" s="35">
        <f>+CAPITAL!AC344</f>
        <v>9465.3294492991372</v>
      </c>
      <c r="AI20" s="35">
        <f>+CAPITAL!AH344</f>
        <v>7.3814464950714527</v>
      </c>
      <c r="AJ20" s="35">
        <f t="shared" si="6"/>
        <v>0.65111574792072568</v>
      </c>
      <c r="AK20" s="64">
        <f t="shared" si="27"/>
        <v>-2.9217004236473665E-3</v>
      </c>
      <c r="AL20" s="35">
        <f t="shared" si="0"/>
        <v>0.99057276475859402</v>
      </c>
      <c r="AM20" s="64">
        <f t="shared" si="28"/>
        <v>-5.9457786946637281E-4</v>
      </c>
      <c r="AN20" s="35"/>
      <c r="AO20" s="35"/>
      <c r="AS20" s="81"/>
      <c r="AT20" s="29">
        <f t="shared" si="18"/>
        <v>2018</v>
      </c>
      <c r="AU20" s="61">
        <v>43191</v>
      </c>
      <c r="AV20" s="61"/>
      <c r="AW20" s="61"/>
      <c r="AX20" s="91"/>
      <c r="AY20" s="63"/>
      <c r="AZ20" s="63"/>
      <c r="BA20" s="22"/>
      <c r="BB20" s="89">
        <v>43191</v>
      </c>
      <c r="BC20" s="35">
        <f>+EMPLEO!BA343</f>
        <v>8766.651220416994</v>
      </c>
      <c r="BD20" s="64">
        <f t="shared" si="23"/>
        <v>2.7116073262012819E-2</v>
      </c>
      <c r="BE20" s="98">
        <f>+EMPLEO!BH343</f>
        <v>699.30862877873005</v>
      </c>
      <c r="BF20" s="64">
        <f t="shared" si="29"/>
        <v>-2.9446856163103385E-3</v>
      </c>
      <c r="BG20" s="35">
        <f t="shared" si="8"/>
        <v>8067.3425916382639</v>
      </c>
      <c r="BH20" s="64">
        <f t="shared" si="30"/>
        <v>2.9807453784534088E-2</v>
      </c>
      <c r="BI20" s="68"/>
      <c r="BJ20" s="68"/>
      <c r="BK20" s="64"/>
      <c r="BL20" s="16"/>
      <c r="BM20" s="16"/>
      <c r="BN20" s="16"/>
      <c r="BO20" s="22"/>
      <c r="BP20" s="78"/>
      <c r="BQ20" s="6"/>
      <c r="BR20" s="6"/>
      <c r="BS20" s="6"/>
      <c r="BT20" s="6"/>
      <c r="BU20" s="6"/>
      <c r="BV20" s="6"/>
      <c r="BW20" s="6"/>
      <c r="BX20" s="61">
        <v>43800</v>
      </c>
      <c r="BY20" s="75">
        <v>3104.4993340000001</v>
      </c>
      <c r="BZ20" s="75">
        <v>754.85677419354897</v>
      </c>
      <c r="CA20" s="75">
        <v>28158.595760869601</v>
      </c>
      <c r="CB20" s="75">
        <f t="shared" si="24"/>
        <v>83.223338715129515</v>
      </c>
      <c r="CC20" s="64">
        <f t="shared" si="25"/>
        <v>0.17254550428706228</v>
      </c>
      <c r="CD20" s="6"/>
      <c r="CE20" s="6"/>
      <c r="CF20" s="6"/>
      <c r="CG20" s="6"/>
      <c r="CH20" s="3"/>
    </row>
    <row r="21" spans="1:86" x14ac:dyDescent="0.5">
      <c r="A21" s="29">
        <f t="shared" si="21"/>
        <v>2018</v>
      </c>
      <c r="B21" s="61">
        <v>43221</v>
      </c>
      <c r="C21" s="62"/>
      <c r="D21" s="63"/>
      <c r="E21" s="135"/>
      <c r="F21" s="64"/>
      <c r="G21" s="65"/>
      <c r="H21" s="65"/>
      <c r="I21" s="22"/>
      <c r="J21" s="89">
        <v>43221</v>
      </c>
      <c r="K21" s="35">
        <f>+EMPLEO!BA344</f>
        <v>8755.5487377645331</v>
      </c>
      <c r="L21" s="64">
        <f t="shared" si="31"/>
        <v>2.7147840062318407E-2</v>
      </c>
      <c r="M21" s="35">
        <f>+EMPLEO!CR344</f>
        <v>38.630000000000003</v>
      </c>
      <c r="N21" s="64">
        <f t="shared" si="26"/>
        <v>1.7114270668773246E-2</v>
      </c>
      <c r="O21" s="16"/>
      <c r="P21" s="16"/>
      <c r="Q21" s="16"/>
      <c r="R21" s="22"/>
      <c r="S21" s="6"/>
      <c r="T21" s="6"/>
      <c r="U21" s="6"/>
      <c r="V21" s="6"/>
      <c r="W21" s="6"/>
      <c r="X21" s="6"/>
      <c r="Y21" s="61" t="s">
        <v>425</v>
      </c>
      <c r="Z21" s="35">
        <v>11346.62</v>
      </c>
      <c r="AA21" s="64">
        <f t="shared" si="19"/>
        <v>-3.7360053454289499E-3</v>
      </c>
      <c r="AB21" s="6"/>
      <c r="AC21" s="6"/>
      <c r="AD21" s="3"/>
      <c r="AE21" s="82">
        <v>43221</v>
      </c>
      <c r="AF21" s="35">
        <f>+CAPITAL!AI345</f>
        <v>6199.6981847189818</v>
      </c>
      <c r="AG21" s="64">
        <f t="shared" si="22"/>
        <v>3.2786721235165572E-2</v>
      </c>
      <c r="AH21" s="35">
        <f>+CAPITAL!AC345</f>
        <v>9466.8616971307492</v>
      </c>
      <c r="AI21" s="35">
        <f>+CAPITAL!AH345</f>
        <v>7.5137144929635085</v>
      </c>
      <c r="AJ21" s="35">
        <f t="shared" si="6"/>
        <v>0.6548842037692395</v>
      </c>
      <c r="AK21" s="64">
        <f t="shared" si="27"/>
        <v>3.3072441000527864E-3</v>
      </c>
      <c r="AL21" s="35">
        <f t="shared" si="0"/>
        <v>0.98915813376509609</v>
      </c>
      <c r="AM21" s="64">
        <f t="shared" si="28"/>
        <v>-2.1706829617518242E-3</v>
      </c>
      <c r="AN21" s="35"/>
      <c r="AO21" s="35"/>
      <c r="AS21" s="81"/>
      <c r="AT21" s="29">
        <f t="shared" si="18"/>
        <v>2018</v>
      </c>
      <c r="AU21" s="61">
        <v>43221</v>
      </c>
      <c r="AV21" s="61"/>
      <c r="AW21" s="61"/>
      <c r="AX21" s="91"/>
      <c r="AY21" s="63"/>
      <c r="AZ21" s="63"/>
      <c r="BA21" s="22"/>
      <c r="BB21" s="89">
        <v>43221</v>
      </c>
      <c r="BC21" s="35">
        <f>+EMPLEO!BA344</f>
        <v>8755.5487377645331</v>
      </c>
      <c r="BD21" s="64">
        <f t="shared" si="23"/>
        <v>2.7147840062318407E-2</v>
      </c>
      <c r="BE21" s="98">
        <f>+EMPLEO!BH344</f>
        <v>652.60127971862005</v>
      </c>
      <c r="BF21" s="64">
        <f t="shared" si="29"/>
        <v>-4.5946548468255299E-3</v>
      </c>
      <c r="BG21" s="35">
        <f t="shared" si="8"/>
        <v>8102.9474580459128</v>
      </c>
      <c r="BH21" s="64">
        <f t="shared" si="30"/>
        <v>2.9792657986712268E-2</v>
      </c>
      <c r="BI21" s="68"/>
      <c r="BJ21" s="68"/>
      <c r="BK21" s="64"/>
      <c r="BL21" s="16"/>
      <c r="BM21" s="16"/>
      <c r="BN21" s="16"/>
      <c r="BO21" s="22"/>
      <c r="BP21" s="78"/>
      <c r="BQ21" s="6"/>
      <c r="BR21" s="6"/>
      <c r="BS21" s="6"/>
      <c r="BT21" s="6"/>
      <c r="BU21" s="6"/>
      <c r="BV21" s="6"/>
      <c r="BW21" s="6"/>
      <c r="BX21" s="61">
        <v>43891</v>
      </c>
      <c r="BY21" s="6">
        <v>2302.4791190000001</v>
      </c>
      <c r="BZ21" s="75">
        <v>803.00156249999998</v>
      </c>
      <c r="CA21" s="6">
        <v>28417.9951648352</v>
      </c>
      <c r="CB21" s="75">
        <f t="shared" si="24"/>
        <v>65.060688463641853</v>
      </c>
      <c r="CC21" s="64">
        <f t="shared" si="25"/>
        <v>5.7290855489662507E-2</v>
      </c>
      <c r="CD21" s="6"/>
      <c r="CE21" s="6"/>
      <c r="CF21" s="6"/>
      <c r="CG21" s="6"/>
      <c r="CH21" s="3"/>
    </row>
    <row r="22" spans="1:86" x14ac:dyDescent="0.5">
      <c r="A22" s="29">
        <f t="shared" si="21"/>
        <v>2018</v>
      </c>
      <c r="B22" s="61">
        <v>43252</v>
      </c>
      <c r="C22" s="62">
        <v>42899.400302429996</v>
      </c>
      <c r="D22" s="63">
        <f>+C22/C10-1</f>
        <v>5.388729469957565E-2</v>
      </c>
      <c r="E22" s="136">
        <v>100.88398361071</v>
      </c>
      <c r="F22" s="64">
        <f>+E22/E10-1</f>
        <v>5.3887294699544785E-2</v>
      </c>
      <c r="G22" s="65">
        <v>0.04</v>
      </c>
      <c r="H22" s="65">
        <v>0.04</v>
      </c>
      <c r="I22" s="22"/>
      <c r="J22" s="89">
        <v>43252</v>
      </c>
      <c r="K22" s="35">
        <f>+EMPLEO!BA345</f>
        <v>8708.7376725227205</v>
      </c>
      <c r="L22" s="64">
        <f t="shared" si="31"/>
        <v>2.0069355505137443E-2</v>
      </c>
      <c r="M22" s="35">
        <f>+EMPLEO!CR345</f>
        <v>37.229999999999997</v>
      </c>
      <c r="N22" s="64">
        <f t="shared" si="26"/>
        <v>-2.1293375394321856E-2</v>
      </c>
      <c r="O22" s="16"/>
      <c r="P22" s="16"/>
      <c r="Q22" s="16"/>
      <c r="R22" s="22"/>
      <c r="S22" s="6"/>
      <c r="T22" s="6"/>
      <c r="U22" s="6"/>
      <c r="V22" s="6"/>
      <c r="W22" s="6"/>
      <c r="X22" s="6"/>
      <c r="Y22" s="61" t="s">
        <v>426</v>
      </c>
      <c r="Z22" s="35">
        <v>11136.13</v>
      </c>
      <c r="AA22" s="64">
        <f t="shared" si="19"/>
        <v>0.19716300620290039</v>
      </c>
      <c r="AB22" s="6"/>
      <c r="AC22" s="6"/>
      <c r="AD22" s="3"/>
      <c r="AE22" s="82">
        <v>43252</v>
      </c>
      <c r="AF22" s="35">
        <f>+CAPITAL!AI346</f>
        <v>6174.2886106402257</v>
      </c>
      <c r="AG22" s="64">
        <f t="shared" si="22"/>
        <v>3.4076390350938457E-2</v>
      </c>
      <c r="AH22" s="35">
        <f>+CAPITAL!AC346</f>
        <v>9450.9653070883396</v>
      </c>
      <c r="AI22" s="35">
        <f>+CAPITAL!AH346</f>
        <v>7.8534584611050224</v>
      </c>
      <c r="AJ22" s="35">
        <f t="shared" si="6"/>
        <v>0.65329714055869337</v>
      </c>
      <c r="AK22" s="64">
        <f t="shared" si="27"/>
        <v>6.7752117908268517E-3</v>
      </c>
      <c r="AL22" s="35">
        <f t="shared" si="0"/>
        <v>0.98552450843737938</v>
      </c>
      <c r="AM22" s="64">
        <f t="shared" si="28"/>
        <v>-6.8620161790051704E-3</v>
      </c>
      <c r="AN22" s="35"/>
      <c r="AO22" s="35"/>
      <c r="AS22" s="81"/>
      <c r="AT22" s="29">
        <f t="shared" si="18"/>
        <v>2018</v>
      </c>
      <c r="AU22" s="61">
        <v>43252</v>
      </c>
      <c r="AV22" s="61"/>
      <c r="AW22" s="61"/>
      <c r="AX22" s="91">
        <v>112.4</v>
      </c>
      <c r="AY22" s="63">
        <f>+AX22/AX10-1</f>
        <v>5.3420805998125598E-2</v>
      </c>
      <c r="AZ22" s="63">
        <v>0.04</v>
      </c>
      <c r="BA22" s="22"/>
      <c r="BB22" s="89">
        <v>43252</v>
      </c>
      <c r="BC22" s="35">
        <f>+EMPLEO!BA345</f>
        <v>8708.7376725227205</v>
      </c>
      <c r="BD22" s="64">
        <f t="shared" si="23"/>
        <v>2.0069355505137443E-2</v>
      </c>
      <c r="BE22" s="98">
        <f>+EMPLEO!BH345</f>
        <v>632.55356853901003</v>
      </c>
      <c r="BF22" s="64">
        <f t="shared" si="29"/>
        <v>-1.5560993968007364E-2</v>
      </c>
      <c r="BG22" s="35">
        <f t="shared" si="8"/>
        <v>8076.1841039837109</v>
      </c>
      <c r="BH22" s="64">
        <f t="shared" si="30"/>
        <v>2.2969268415605759E-2</v>
      </c>
      <c r="BI22" s="68"/>
      <c r="BJ22" s="68"/>
      <c r="BK22" s="64"/>
      <c r="BL22" s="16"/>
      <c r="BM22" s="16"/>
      <c r="BN22" s="16"/>
      <c r="BO22" s="22"/>
      <c r="BP22" s="78"/>
      <c r="BQ22" s="6"/>
      <c r="BR22" s="6"/>
      <c r="BS22" s="6"/>
      <c r="BT22" s="6"/>
      <c r="BU22" s="6"/>
      <c r="BV22" s="6"/>
      <c r="BW22" s="6"/>
      <c r="BX22" s="61">
        <v>43983</v>
      </c>
      <c r="BY22" s="6">
        <v>2074.861805</v>
      </c>
      <c r="BZ22" s="6">
        <v>823.00557377049199</v>
      </c>
      <c r="CA22" s="6">
        <v>28690.443956044001</v>
      </c>
      <c r="CB22" s="75">
        <f t="shared" si="24"/>
        <v>59.518870915163085</v>
      </c>
      <c r="CC22" s="64">
        <f t="shared" si="25"/>
        <v>-0.15616737199654185</v>
      </c>
      <c r="CD22" s="6"/>
      <c r="CE22" s="6"/>
      <c r="CF22" s="6"/>
      <c r="CG22" s="6"/>
      <c r="CH22" s="3"/>
    </row>
    <row r="23" spans="1:86" x14ac:dyDescent="0.5">
      <c r="A23" s="29">
        <f t="shared" si="21"/>
        <v>2018</v>
      </c>
      <c r="B23" s="61">
        <v>43282</v>
      </c>
      <c r="C23" s="62"/>
      <c r="D23" s="63"/>
      <c r="E23" s="135"/>
      <c r="F23" s="64"/>
      <c r="G23" s="65"/>
      <c r="H23" s="65"/>
      <c r="I23" s="22"/>
      <c r="J23" s="89">
        <v>43282</v>
      </c>
      <c r="K23" s="35">
        <f>+EMPLEO!BA346</f>
        <v>8707.194347841003</v>
      </c>
      <c r="L23" s="64">
        <f t="shared" si="31"/>
        <v>1.5594409232987605E-2</v>
      </c>
      <c r="M23" s="35">
        <f>+EMPLEO!CR346</f>
        <v>37.880000000000003</v>
      </c>
      <c r="N23" s="64">
        <f t="shared" si="26"/>
        <v>-1.1482254697285921E-2</v>
      </c>
      <c r="O23" s="16"/>
      <c r="P23" s="16"/>
      <c r="Q23" s="16"/>
      <c r="R23" s="22"/>
      <c r="S23" s="6"/>
      <c r="T23" s="6"/>
      <c r="U23" s="6"/>
      <c r="V23" s="6"/>
      <c r="W23" s="6"/>
      <c r="X23" s="6"/>
      <c r="Y23" s="61" t="s">
        <v>427</v>
      </c>
      <c r="Z23" s="35">
        <v>12226.04</v>
      </c>
      <c r="AA23" s="64">
        <f t="shared" si="19"/>
        <v>0.28688520276322604</v>
      </c>
      <c r="AB23" s="6"/>
      <c r="AC23" s="6"/>
      <c r="AD23" s="3"/>
      <c r="AE23" s="82">
        <v>43282</v>
      </c>
      <c r="AF23" s="35">
        <f>+CAPITAL!AI347</f>
        <v>6169.4121477517519</v>
      </c>
      <c r="AG23" s="64">
        <f t="shared" si="22"/>
        <v>3.056891845366505E-2</v>
      </c>
      <c r="AH23" s="35">
        <f>+CAPITAL!AC347</f>
        <v>9435.5295859911093</v>
      </c>
      <c r="AI23" s="35">
        <f>+CAPITAL!AH347</f>
        <v>7.7190711079054282</v>
      </c>
      <c r="AJ23" s="35">
        <f t="shared" si="6"/>
        <v>0.65384905971906992</v>
      </c>
      <c r="AK23" s="64">
        <f t="shared" si="27"/>
        <v>5.8991574593483254E-3</v>
      </c>
      <c r="AL23" s="35">
        <f t="shared" si="0"/>
        <v>0.98696180633256225</v>
      </c>
      <c r="AM23" s="64">
        <f t="shared" si="28"/>
        <v>-8.7168919272935241E-3</v>
      </c>
      <c r="AN23" s="35"/>
      <c r="AO23" s="35"/>
      <c r="AS23" s="81"/>
      <c r="AT23" s="29">
        <f t="shared" si="18"/>
        <v>2018</v>
      </c>
      <c r="AU23" s="61">
        <v>43282</v>
      </c>
      <c r="AV23" s="61"/>
      <c r="AW23" s="61"/>
      <c r="AX23" s="62"/>
      <c r="AY23" s="63"/>
      <c r="AZ23" s="63"/>
      <c r="BA23" s="22"/>
      <c r="BB23" s="89">
        <v>43282</v>
      </c>
      <c r="BC23" s="35">
        <f>+EMPLEO!BA346</f>
        <v>8707.194347841003</v>
      </c>
      <c r="BD23" s="64">
        <f>+BC23/BC11-1</f>
        <v>1.5594409232987605E-2</v>
      </c>
      <c r="BE23" s="98">
        <f>+EMPLEO!BH346</f>
        <v>641.96867620501996</v>
      </c>
      <c r="BF23" s="64">
        <f t="shared" si="29"/>
        <v>-1.2040541010065686E-2</v>
      </c>
      <c r="BG23" s="35">
        <f t="shared" si="8"/>
        <v>8065.2256716359834</v>
      </c>
      <c r="BH23" s="64">
        <f t="shared" si="30"/>
        <v>1.7860645579583556E-2</v>
      </c>
      <c r="BI23" s="68"/>
      <c r="BJ23" s="1"/>
      <c r="BK23" s="64"/>
      <c r="BL23" s="16"/>
      <c r="BM23" s="16"/>
      <c r="BN23" s="16"/>
      <c r="BO23" s="22"/>
      <c r="BP23" s="78"/>
      <c r="BQ23" s="6"/>
      <c r="BR23" s="6"/>
      <c r="BS23" s="6"/>
      <c r="BT23" s="6"/>
      <c r="BU23" s="6"/>
      <c r="BV23" s="6"/>
      <c r="BW23" s="6"/>
      <c r="BX23" s="61">
        <v>44075</v>
      </c>
      <c r="BY23" s="6">
        <v>1872.315734</v>
      </c>
      <c r="BZ23" s="6">
        <v>780.99046874999999</v>
      </c>
      <c r="CA23" s="6">
        <v>28680.894347826099</v>
      </c>
      <c r="CB23" s="75">
        <f t="shared" si="24"/>
        <v>50.983791684149274</v>
      </c>
      <c r="CC23" s="64">
        <f t="shared" si="25"/>
        <v>-0.23198372136576373</v>
      </c>
      <c r="CD23" s="6"/>
      <c r="CE23" s="6"/>
      <c r="CF23" s="6"/>
      <c r="CG23" s="6"/>
      <c r="CH23" s="3"/>
    </row>
    <row r="24" spans="1:86" x14ac:dyDescent="0.5">
      <c r="A24" s="29">
        <f t="shared" si="21"/>
        <v>2018</v>
      </c>
      <c r="B24" s="61">
        <v>43313</v>
      </c>
      <c r="C24" s="62"/>
      <c r="D24" s="63"/>
      <c r="E24" s="135"/>
      <c r="F24" s="64"/>
      <c r="G24" s="65"/>
      <c r="H24" s="65"/>
      <c r="I24" s="22"/>
      <c r="J24" s="89">
        <v>43313</v>
      </c>
      <c r="K24" s="35">
        <f>+EMPLEO!BA347</f>
        <v>8710.9077206956918</v>
      </c>
      <c r="L24" s="64">
        <f t="shared" si="31"/>
        <v>1.1356572488131267E-2</v>
      </c>
      <c r="M24" s="35">
        <f>+EMPLEO!CR347</f>
        <v>36.14</v>
      </c>
      <c r="N24" s="64">
        <f t="shared" si="26"/>
        <v>-3.9340776182881343E-2</v>
      </c>
      <c r="O24" s="16"/>
      <c r="P24" s="16"/>
      <c r="Q24" s="16"/>
      <c r="R24" s="22"/>
      <c r="S24" s="6"/>
      <c r="T24" s="6"/>
      <c r="U24" s="6"/>
      <c r="V24" s="6"/>
      <c r="W24" s="6"/>
      <c r="X24" s="6"/>
      <c r="Y24" s="61" t="s">
        <v>428</v>
      </c>
      <c r="Z24" s="35">
        <v>12321.9</v>
      </c>
      <c r="AA24" s="64">
        <f t="shared" si="19"/>
        <v>0.1792984638943389</v>
      </c>
      <c r="AB24" s="6"/>
      <c r="AC24" s="6"/>
      <c r="AD24" s="3"/>
      <c r="AE24" s="82">
        <v>43313</v>
      </c>
      <c r="AF24" s="35">
        <f>+CAPITAL!AI348</f>
        <v>6134.6338379393464</v>
      </c>
      <c r="AG24" s="64">
        <f>+AF24/AF12-1</f>
        <v>2.7988844712325323E-2</v>
      </c>
      <c r="AH24" s="35">
        <f>+CAPITAL!AC348</f>
        <v>9414.1738575884665</v>
      </c>
      <c r="AI24" s="35">
        <f>+CAPITAL!AH348</f>
        <v>7.4702905165265676</v>
      </c>
      <c r="AJ24" s="35">
        <f t="shared" si="6"/>
        <v>0.65163804394736269</v>
      </c>
      <c r="AK24" s="64">
        <f t="shared" si="27"/>
        <v>1.125431802289123E-2</v>
      </c>
      <c r="AL24" s="35">
        <f t="shared" si="0"/>
        <v>0.98962256132057136</v>
      </c>
      <c r="AM24" s="64">
        <f t="shared" si="28"/>
        <v>-5.1071991197889632E-3</v>
      </c>
      <c r="AN24" s="35"/>
      <c r="AO24" s="35"/>
      <c r="AS24" s="81"/>
      <c r="AT24" s="29">
        <f t="shared" si="18"/>
        <v>2018</v>
      </c>
      <c r="AU24" s="61">
        <v>43313</v>
      </c>
      <c r="AV24" s="61"/>
      <c r="AW24" s="61"/>
      <c r="AX24" s="62"/>
      <c r="AY24" s="63"/>
      <c r="AZ24" s="63"/>
      <c r="BA24" s="22"/>
      <c r="BB24" s="89">
        <v>43313</v>
      </c>
      <c r="BC24" s="35">
        <f>+EMPLEO!BA347</f>
        <v>8710.9077206956918</v>
      </c>
      <c r="BD24" s="64">
        <f>+BC24/BC12-1</f>
        <v>1.1356572488131267E-2</v>
      </c>
      <c r="BE24" s="98">
        <f>+EMPLEO!BH347</f>
        <v>644.13178362876999</v>
      </c>
      <c r="BF24" s="64">
        <f t="shared" si="29"/>
        <v>-1.1567485521320142E-2</v>
      </c>
      <c r="BG24" s="35">
        <f t="shared" si="8"/>
        <v>8066.7759370669219</v>
      </c>
      <c r="BH24" s="64">
        <f t="shared" si="30"/>
        <v>1.3232985909461314E-2</v>
      </c>
      <c r="BI24" s="1"/>
      <c r="BJ24" s="1"/>
      <c r="BK24" s="64"/>
      <c r="BL24" s="16"/>
      <c r="BM24" s="16"/>
      <c r="BN24" s="16"/>
      <c r="BO24" s="22"/>
      <c r="BP24" s="78"/>
      <c r="BQ24" s="6"/>
      <c r="BR24" s="6"/>
      <c r="BS24" s="6"/>
      <c r="BT24" s="6"/>
      <c r="BU24" s="6"/>
      <c r="BV24" s="6"/>
      <c r="BW24" s="6"/>
      <c r="BX24" s="61">
        <v>44166</v>
      </c>
      <c r="BY24" s="6">
        <v>2585.2082110000001</v>
      </c>
      <c r="BZ24" s="6">
        <v>762.40080645161299</v>
      </c>
      <c r="CA24" s="6">
        <v>28923.2157608696</v>
      </c>
      <c r="CB24" s="75">
        <f t="shared" si="24"/>
        <v>68.144733324510284</v>
      </c>
      <c r="CC24" s="64">
        <f t="shared" si="25"/>
        <v>-0.18118241377256872</v>
      </c>
      <c r="CD24" s="6"/>
      <c r="CE24" s="6"/>
      <c r="CF24" s="6"/>
      <c r="CG24" s="6"/>
      <c r="CH24" s="3"/>
    </row>
    <row r="25" spans="1:86" x14ac:dyDescent="0.5">
      <c r="A25" s="29">
        <f t="shared" si="21"/>
        <v>2018</v>
      </c>
      <c r="B25" s="61">
        <v>43344</v>
      </c>
      <c r="C25" s="62">
        <v>40556.691478883004</v>
      </c>
      <c r="D25" s="63">
        <f>+C25/C13-1</f>
        <v>2.4548326361612194E-2</v>
      </c>
      <c r="E25" s="135">
        <v>95.374773764110301</v>
      </c>
      <c r="F25" s="64">
        <f>+E25/E13-1</f>
        <v>2.4548326361605088E-2</v>
      </c>
      <c r="G25" s="65">
        <v>0.04</v>
      </c>
      <c r="H25" s="65">
        <v>0.04</v>
      </c>
      <c r="I25" s="22"/>
      <c r="J25" s="89">
        <v>43344</v>
      </c>
      <c r="K25" s="35">
        <f>+EMPLEO!BA348</f>
        <v>8773.836474712647</v>
      </c>
      <c r="L25" s="64">
        <f t="shared" si="31"/>
        <v>1.7527328423420308E-2</v>
      </c>
      <c r="M25" s="35">
        <f>+EMPLEO!CR348</f>
        <v>36.81</v>
      </c>
      <c r="N25" s="64">
        <f t="shared" si="26"/>
        <v>-2.2051009564293289E-2</v>
      </c>
      <c r="O25" s="16"/>
      <c r="P25" s="16"/>
      <c r="Q25" s="16"/>
      <c r="R25" s="22"/>
      <c r="S25" s="6"/>
      <c r="T25" s="6"/>
      <c r="U25" s="6"/>
      <c r="V25" s="6"/>
      <c r="W25" s="6"/>
      <c r="X25" s="6"/>
      <c r="Y25" s="61" t="s">
        <v>429</v>
      </c>
      <c r="Z25" s="35">
        <v>12164.66</v>
      </c>
      <c r="AA25" s="64">
        <f t="shared" si="19"/>
        <v>7.2095478653554812E-2</v>
      </c>
      <c r="AB25" s="6"/>
      <c r="AC25" s="6"/>
      <c r="AD25" s="3"/>
      <c r="AE25" s="82">
        <v>43344</v>
      </c>
      <c r="AF25" s="35">
        <f>+CAPITAL!AI349</f>
        <v>6150.4894895767093</v>
      </c>
      <c r="AG25" s="64">
        <f t="shared" ref="AG25:AG48" si="32">+AF25/AF13-1</f>
        <v>2.7522510654874655E-2</v>
      </c>
      <c r="AH25" s="35">
        <f>+CAPITAL!AC349</f>
        <v>9476.2038770948857</v>
      </c>
      <c r="AI25" s="35">
        <f>+CAPITAL!AH349</f>
        <v>7.4119068299066893</v>
      </c>
      <c r="AJ25" s="35">
        <f t="shared" si="6"/>
        <v>0.64904571169507819</v>
      </c>
      <c r="AK25" s="64">
        <f t="shared" si="27"/>
        <v>5.1850009341971592E-3</v>
      </c>
      <c r="AL25" s="35">
        <f t="shared" si="0"/>
        <v>0.99024698577639902</v>
      </c>
      <c r="AM25" s="64">
        <f t="shared" si="28"/>
        <v>-4.5928941060451312E-3</v>
      </c>
      <c r="AS25" s="81"/>
      <c r="AT25" s="29">
        <f t="shared" si="18"/>
        <v>2018</v>
      </c>
      <c r="AU25" s="61">
        <v>43344</v>
      </c>
      <c r="AV25" s="61"/>
      <c r="AW25" s="61"/>
      <c r="AX25" s="16">
        <v>108.3</v>
      </c>
      <c r="AY25" s="63">
        <f>+AX25/AX13-1</f>
        <v>2.946768060836491E-2</v>
      </c>
      <c r="AZ25" s="63">
        <v>0.04</v>
      </c>
      <c r="BA25" s="22"/>
      <c r="BB25" s="89">
        <v>43344</v>
      </c>
      <c r="BC25" s="35">
        <f>+EMPLEO!BA348</f>
        <v>8773.836474712647</v>
      </c>
      <c r="BD25" s="64">
        <f t="shared" ref="BD25:BD81" si="33">+BC25/BC13-1</f>
        <v>1.7527328423420308E-2</v>
      </c>
      <c r="BE25" s="98">
        <f>+EMPLEO!BH348</f>
        <v>649.56000462458996</v>
      </c>
      <c r="BF25" s="64">
        <f t="shared" si="29"/>
        <v>-1.475380059462561E-2</v>
      </c>
      <c r="BG25" s="35">
        <f t="shared" si="8"/>
        <v>8124.2764700880571</v>
      </c>
      <c r="BH25" s="64">
        <f t="shared" si="30"/>
        <v>2.0199865823614438E-2</v>
      </c>
      <c r="BI25" s="1"/>
      <c r="BJ25" s="1"/>
      <c r="BK25" s="64"/>
      <c r="BL25" s="16"/>
      <c r="BM25" s="16"/>
      <c r="BN25" s="16"/>
      <c r="BO25" s="22"/>
      <c r="BP25" s="78"/>
      <c r="BQ25" s="6"/>
      <c r="BR25" s="6"/>
      <c r="BS25" s="6"/>
      <c r="BT25" s="6"/>
      <c r="BU25" s="6"/>
      <c r="BV25" s="6"/>
      <c r="BW25" s="6"/>
      <c r="BX25" s="61">
        <v>44256</v>
      </c>
      <c r="BY25" s="161">
        <v>2351.1220410000001</v>
      </c>
      <c r="BZ25" s="6">
        <v>724.28682539682495</v>
      </c>
      <c r="CA25" s="6">
        <v>29214.230111111101</v>
      </c>
      <c r="CB25" s="75">
        <f t="shared" si="24"/>
        <v>58.289631892395199</v>
      </c>
      <c r="CC25" s="64">
        <f t="shared" si="25"/>
        <v>-0.1040729314604556</v>
      </c>
      <c r="CD25" s="6"/>
      <c r="CE25" s="6"/>
      <c r="CF25" s="6"/>
      <c r="CG25" s="6"/>
      <c r="CH25" s="3"/>
    </row>
    <row r="26" spans="1:86" x14ac:dyDescent="0.5">
      <c r="A26" s="29">
        <f t="shared" si="21"/>
        <v>2018</v>
      </c>
      <c r="B26" s="61">
        <v>43374</v>
      </c>
      <c r="C26" s="16"/>
      <c r="D26" s="63"/>
      <c r="E26" s="135"/>
      <c r="F26" s="64"/>
      <c r="G26" s="65"/>
      <c r="H26" s="65"/>
      <c r="I26" s="22"/>
      <c r="J26" s="89">
        <v>43374</v>
      </c>
      <c r="K26" s="35">
        <f>+EMPLEO!BA349</f>
        <v>8828.991357605104</v>
      </c>
      <c r="L26" s="64">
        <f t="shared" si="31"/>
        <v>1.3349495074637119E-2</v>
      </c>
      <c r="M26" s="35">
        <f>+EMPLEO!CR349</f>
        <v>37.15</v>
      </c>
      <c r="N26" s="64">
        <f t="shared" si="26"/>
        <v>-1.2493354598617779E-2</v>
      </c>
      <c r="O26" s="16"/>
      <c r="P26" s="16"/>
      <c r="Q26" s="16"/>
      <c r="R26" s="22"/>
      <c r="S26" s="6"/>
      <c r="T26" s="6"/>
      <c r="U26" s="6"/>
      <c r="V26" s="6"/>
      <c r="W26" s="6"/>
      <c r="X26" s="6"/>
      <c r="Y26" s="61" t="s">
        <v>430</v>
      </c>
      <c r="Z26" s="35">
        <v>11826.27</v>
      </c>
      <c r="AA26" s="64">
        <f t="shared" si="19"/>
        <v>6.1973055271445476E-2</v>
      </c>
      <c r="AB26" s="6"/>
      <c r="AC26" s="6"/>
      <c r="AD26" s="3"/>
      <c r="AE26" s="82">
        <v>43374</v>
      </c>
      <c r="AF26" s="35">
        <f>+CAPITAL!AI350</f>
        <v>6159.2035222321701</v>
      </c>
      <c r="AG26" s="64">
        <f t="shared" si="32"/>
        <v>1.4161956143623255E-2</v>
      </c>
      <c r="AH26" s="35">
        <f>+CAPITAL!AC350</f>
        <v>9525.4059302600581</v>
      </c>
      <c r="AI26" s="35">
        <f>+CAPITAL!AH350</f>
        <v>7.3111275021125577</v>
      </c>
      <c r="AJ26" s="35">
        <f t="shared" si="6"/>
        <v>0.64660798367298711</v>
      </c>
      <c r="AK26" s="64">
        <f t="shared" si="27"/>
        <v>-5.7118662157321642E-3</v>
      </c>
      <c r="AL26" s="35">
        <f t="shared" si="0"/>
        <v>0.99132483954959827</v>
      </c>
      <c r="AM26" s="64">
        <f t="shared" si="28"/>
        <v>-6.5084060535610666E-3</v>
      </c>
      <c r="AS26" s="81"/>
      <c r="AT26" s="29">
        <f t="shared" si="18"/>
        <v>2018</v>
      </c>
      <c r="AU26" s="61">
        <v>43374</v>
      </c>
      <c r="AV26" s="61"/>
      <c r="AW26" s="61"/>
      <c r="AX26" s="16"/>
      <c r="AY26" s="63"/>
      <c r="AZ26" s="63"/>
      <c r="BA26" s="22"/>
      <c r="BB26" s="89">
        <v>43374</v>
      </c>
      <c r="BC26" s="35">
        <f>+EMPLEO!BA349</f>
        <v>8828.991357605104</v>
      </c>
      <c r="BD26" s="64">
        <f t="shared" si="33"/>
        <v>1.3349495074637119E-2</v>
      </c>
      <c r="BE26" s="98">
        <f>+EMPLEO!BH349</f>
        <v>674.76347810975994</v>
      </c>
      <c r="BF26" s="64">
        <f t="shared" si="29"/>
        <v>1.0601816840493328E-2</v>
      </c>
      <c r="BG26" s="35">
        <f t="shared" si="8"/>
        <v>8154.2278794953436</v>
      </c>
      <c r="BH26" s="64">
        <f t="shared" si="30"/>
        <v>1.3577535319776235E-2</v>
      </c>
      <c r="BI26" s="1"/>
      <c r="BJ26" s="1"/>
      <c r="BK26" s="64"/>
      <c r="BL26" s="16"/>
      <c r="BM26" s="16"/>
      <c r="BN26" s="16"/>
      <c r="BO26" s="22"/>
      <c r="BP26" s="78"/>
      <c r="BQ26" s="6"/>
      <c r="BR26" s="6"/>
      <c r="BS26" s="6"/>
      <c r="BT26" s="6"/>
      <c r="BU26" s="6"/>
      <c r="BV26" s="6"/>
      <c r="BW26" s="6"/>
      <c r="BX26" s="61">
        <v>44348</v>
      </c>
      <c r="BY26" s="161">
        <v>2615.1984269999998</v>
      </c>
      <c r="BZ26" s="6">
        <v>715.42344262295103</v>
      </c>
      <c r="CA26" s="6">
        <v>29553.867252747299</v>
      </c>
      <c r="CB26" s="75">
        <f t="shared" si="24"/>
        <v>63.307256738542137</v>
      </c>
      <c r="CC26" s="64">
        <f t="shared" si="25"/>
        <v>6.3650162799273158E-2</v>
      </c>
      <c r="CD26" s="6"/>
      <c r="CE26" s="6"/>
      <c r="CF26" s="6"/>
      <c r="CG26" s="6"/>
      <c r="CH26" s="3"/>
    </row>
    <row r="27" spans="1:86" x14ac:dyDescent="0.5">
      <c r="A27" s="29">
        <f t="shared" si="21"/>
        <v>2018</v>
      </c>
      <c r="B27" s="61">
        <v>43405</v>
      </c>
      <c r="C27" s="16"/>
      <c r="D27" s="63"/>
      <c r="E27" s="135"/>
      <c r="F27" s="64"/>
      <c r="G27" s="65"/>
      <c r="H27" s="65"/>
      <c r="I27" s="22"/>
      <c r="J27" s="89">
        <v>43405</v>
      </c>
      <c r="K27" s="35">
        <f>+EMPLEO!BA350</f>
        <v>8914.2484603237936</v>
      </c>
      <c r="L27" s="64">
        <f t="shared" si="31"/>
        <v>1.6602478573534363E-2</v>
      </c>
      <c r="M27" s="35">
        <f>+EMPLEO!CR350</f>
        <v>38.840000000000003</v>
      </c>
      <c r="N27" s="64">
        <f t="shared" si="26"/>
        <v>1.4099216710182993E-2</v>
      </c>
      <c r="O27" s="16"/>
      <c r="P27" s="16"/>
      <c r="Q27" s="16"/>
      <c r="R27" s="22"/>
      <c r="S27" s="6"/>
      <c r="T27" s="6"/>
      <c r="U27" s="6"/>
      <c r="V27" s="6"/>
      <c r="W27" s="6"/>
      <c r="X27" s="6"/>
      <c r="Y27" s="61" t="s">
        <v>431</v>
      </c>
      <c r="Z27" s="35">
        <v>12250.17</v>
      </c>
      <c r="AA27" s="64">
        <f t="shared" si="19"/>
        <v>1.9736562288361625E-3</v>
      </c>
      <c r="AB27" s="6"/>
      <c r="AC27" s="6"/>
      <c r="AD27" s="3"/>
      <c r="AE27" s="82">
        <v>43405</v>
      </c>
      <c r="AF27" s="35">
        <f>+CAPITAL!AI351</f>
        <v>6280.8922395356103</v>
      </c>
      <c r="AG27" s="64">
        <f t="shared" si="32"/>
        <v>2.1585733936379858E-2</v>
      </c>
      <c r="AH27" s="35">
        <f>+CAPITAL!AC351</f>
        <v>9600.3327160303052</v>
      </c>
      <c r="AI27" s="35">
        <f>+CAPITAL!AH351</f>
        <v>7.1464633153892176</v>
      </c>
      <c r="AJ27" s="35">
        <f>+AF27/AH27</f>
        <v>0.65423693379376247</v>
      </c>
      <c r="AK27" s="64">
        <f t="shared" si="27"/>
        <v>-1.9109959190247716E-3</v>
      </c>
      <c r="AL27" s="35">
        <f t="shared" si="0"/>
        <v>0.99308595384610454</v>
      </c>
      <c r="AM27" s="64">
        <f t="shared" si="28"/>
        <v>-6.7796351501266949E-3</v>
      </c>
      <c r="AS27" s="81"/>
      <c r="AT27" s="29">
        <f t="shared" si="18"/>
        <v>2018</v>
      </c>
      <c r="AU27" s="61">
        <v>43405</v>
      </c>
      <c r="AV27" s="61"/>
      <c r="AW27" s="61"/>
      <c r="AX27" s="16"/>
      <c r="AY27" s="63"/>
      <c r="AZ27" s="63"/>
      <c r="BA27" s="22"/>
      <c r="BB27" s="89">
        <v>43405</v>
      </c>
      <c r="BC27" s="35">
        <f>+EMPLEO!BA350</f>
        <v>8914.2484603237936</v>
      </c>
      <c r="BD27" s="64">
        <f t="shared" si="33"/>
        <v>1.6602478573534363E-2</v>
      </c>
      <c r="BE27" s="98">
        <f>+EMPLEO!BH350</f>
        <v>721.58911093119002</v>
      </c>
      <c r="BF27" s="64">
        <f t="shared" si="29"/>
        <v>-4.444184161827458E-3</v>
      </c>
      <c r="BG27" s="35">
        <f t="shared" si="8"/>
        <v>8192.659349392603</v>
      </c>
      <c r="BH27" s="64">
        <f t="shared" si="30"/>
        <v>1.8498936802943788E-2</v>
      </c>
      <c r="BI27" s="1"/>
      <c r="BK27" s="64"/>
      <c r="BL27" s="16"/>
      <c r="BM27" s="16"/>
      <c r="BN27" s="16"/>
      <c r="BO27" s="22"/>
      <c r="BP27" s="78"/>
      <c r="BQ27" s="6"/>
      <c r="BR27" s="6"/>
      <c r="BS27" s="6"/>
      <c r="BT27" s="6"/>
      <c r="BU27" s="6"/>
      <c r="BV27" s="6"/>
      <c r="BW27" s="6"/>
      <c r="BX27" s="61">
        <v>44440</v>
      </c>
      <c r="BY27" s="161">
        <v>2512.346074</v>
      </c>
      <c r="BZ27" s="6">
        <v>771.43156250000004</v>
      </c>
      <c r="CA27" s="6">
        <v>29863.110217391299</v>
      </c>
      <c r="CB27" s="75">
        <f t="shared" si="24"/>
        <v>64.899571521451008</v>
      </c>
      <c r="CC27" s="64">
        <f t="shared" si="25"/>
        <v>0.27294517291910458</v>
      </c>
      <c r="CD27" s="6"/>
      <c r="CE27" s="6"/>
      <c r="CF27" s="6"/>
      <c r="CG27" s="6"/>
      <c r="CH27" s="3"/>
    </row>
    <row r="28" spans="1:86" ht="16.5" thickBot="1" x14ac:dyDescent="0.55000000000000004">
      <c r="A28" s="29">
        <f t="shared" si="21"/>
        <v>2018</v>
      </c>
      <c r="B28" s="61">
        <v>43435</v>
      </c>
      <c r="C28" s="74">
        <v>44787.471245396999</v>
      </c>
      <c r="D28" s="63">
        <f>+C28/C16-1</f>
        <v>3.7719597402146032E-2</v>
      </c>
      <c r="E28" s="134">
        <v>105.324048430337</v>
      </c>
      <c r="F28" s="64">
        <f>+E28/E16-1</f>
        <v>3.7719597402128269E-2</v>
      </c>
      <c r="G28" s="65">
        <v>0.04</v>
      </c>
      <c r="H28" s="65">
        <v>0.04</v>
      </c>
      <c r="I28" s="22"/>
      <c r="J28" s="90">
        <v>43435</v>
      </c>
      <c r="K28" s="35">
        <f>+EMPLEO!BA351</f>
        <v>8927.9516032600386</v>
      </c>
      <c r="L28" s="69">
        <f t="shared" si="31"/>
        <v>1.5241090200223129E-2</v>
      </c>
      <c r="M28" s="35">
        <f>+EMPLEO!CR351</f>
        <v>38.1</v>
      </c>
      <c r="N28" s="69">
        <f t="shared" si="26"/>
        <v>7.6699285903198966E-3</v>
      </c>
      <c r="O28" s="15"/>
      <c r="P28" s="15"/>
      <c r="Q28" s="15"/>
      <c r="R28" s="14"/>
      <c r="S28" s="77"/>
      <c r="T28" s="77"/>
      <c r="U28" s="77"/>
      <c r="V28" s="77"/>
      <c r="W28" s="77"/>
      <c r="X28" s="77"/>
      <c r="Y28" s="61" t="s">
        <v>432</v>
      </c>
      <c r="Z28" s="35">
        <v>12108.05</v>
      </c>
      <c r="AA28" s="64">
        <f t="shared" si="19"/>
        <v>-1.7355278000957708E-2</v>
      </c>
      <c r="AB28" s="77"/>
      <c r="AC28" s="77"/>
      <c r="AD28" s="4"/>
      <c r="AE28" s="85">
        <v>43435</v>
      </c>
      <c r="AF28" s="35">
        <f>+CAPITAL!AI352</f>
        <v>6321.6861547261215</v>
      </c>
      <c r="AG28" s="69">
        <f t="shared" si="32"/>
        <v>2.2129263079620154E-2</v>
      </c>
      <c r="AH28" s="35">
        <f>+CAPITAL!AC352</f>
        <v>9613.3417408511941</v>
      </c>
      <c r="AI28" s="35">
        <f>+CAPITAL!AH352</f>
        <v>7.1295721723768075</v>
      </c>
      <c r="AJ28" s="43">
        <f t="shared" si="6"/>
        <v>0.6575950720510203</v>
      </c>
      <c r="AK28" s="69">
        <f t="shared" si="27"/>
        <v>3.4984801887898431E-3</v>
      </c>
      <c r="AL28" s="43">
        <f t="shared" si="0"/>
        <v>0.99326660778206621</v>
      </c>
      <c r="AM28" s="69">
        <f t="shared" si="28"/>
        <v>-3.2641390467852416E-3</v>
      </c>
      <c r="AN28" s="77"/>
      <c r="AO28" s="77"/>
      <c r="AP28" s="77"/>
      <c r="AQ28" s="77"/>
      <c r="AR28" s="15"/>
      <c r="AS28" s="86"/>
      <c r="AT28" s="13">
        <f t="shared" si="18"/>
        <v>2018</v>
      </c>
      <c r="AU28" s="88">
        <v>43435</v>
      </c>
      <c r="AV28" s="88"/>
      <c r="AW28" s="88"/>
      <c r="AX28" s="15">
        <v>118.9</v>
      </c>
      <c r="AY28" s="96">
        <f>+AX28/AX16-1</f>
        <v>3.6617262423713992E-2</v>
      </c>
      <c r="AZ28" s="96">
        <v>0.04</v>
      </c>
      <c r="BA28" s="14"/>
      <c r="BB28" s="90">
        <v>43435</v>
      </c>
      <c r="BC28" s="35">
        <f>+EMPLEO!BA351</f>
        <v>8927.9516032600386</v>
      </c>
      <c r="BD28" s="64">
        <f t="shared" si="33"/>
        <v>1.5241090200223129E-2</v>
      </c>
      <c r="BE28" s="98">
        <f>+EMPLEO!BH351</f>
        <v>760.28345357436001</v>
      </c>
      <c r="BF28" s="64">
        <f t="shared" si="29"/>
        <v>-6.226269980435517E-3</v>
      </c>
      <c r="BG28" s="35">
        <f t="shared" si="8"/>
        <v>8167.6681496856781</v>
      </c>
      <c r="BH28" s="64">
        <f t="shared" si="30"/>
        <v>1.7286648822590012E-2</v>
      </c>
      <c r="BI28" s="58"/>
      <c r="BJ28" s="58"/>
      <c r="BK28" s="69"/>
      <c r="BL28" s="15"/>
      <c r="BM28" s="15"/>
      <c r="BN28" s="15"/>
      <c r="BO28" s="14"/>
      <c r="BP28" s="100"/>
      <c r="BQ28" s="77"/>
      <c r="BR28" s="77"/>
      <c r="BS28" s="77"/>
      <c r="BT28" s="77"/>
      <c r="BU28" s="77"/>
      <c r="BV28" s="77"/>
      <c r="BW28" s="77"/>
      <c r="BX28" s="88">
        <v>44531</v>
      </c>
      <c r="BY28" s="165">
        <v>3015.0457769999998</v>
      </c>
      <c r="BZ28" s="77">
        <v>825.41435483870998</v>
      </c>
      <c r="CA28" s="77">
        <v>30565.0136956522</v>
      </c>
      <c r="CB28" s="75">
        <f t="shared" si="24"/>
        <v>81.421918851802701</v>
      </c>
      <c r="CC28" s="69">
        <f t="shared" si="25"/>
        <v>0.19483802899433877</v>
      </c>
      <c r="CD28" s="77"/>
      <c r="CE28" s="77"/>
      <c r="CF28" s="77"/>
      <c r="CG28" s="77"/>
      <c r="CH28" s="4"/>
    </row>
    <row r="29" spans="1:86" ht="16.5" thickBot="1" x14ac:dyDescent="0.55000000000000004">
      <c r="A29" s="120">
        <f t="shared" ref="A29:A64" si="34">+YEAR(B29)</f>
        <v>2019</v>
      </c>
      <c r="B29" s="121">
        <v>43466</v>
      </c>
      <c r="C29" s="122"/>
      <c r="D29" s="131"/>
      <c r="E29" s="133"/>
      <c r="F29" s="130"/>
      <c r="G29" s="122"/>
      <c r="H29" s="122"/>
      <c r="I29" s="123"/>
      <c r="J29" s="129">
        <v>43466</v>
      </c>
      <c r="K29" s="35">
        <f>+EMPLEO!BA352</f>
        <v>8907.637494962315</v>
      </c>
      <c r="L29" s="130">
        <f t="shared" si="31"/>
        <v>1.3719888431554805E-2</v>
      </c>
      <c r="M29" s="35">
        <f>+EMPLEO!CR352</f>
        <v>36.619999999999997</v>
      </c>
      <c r="N29" s="130">
        <f>+M29/M17-1</f>
        <v>2.731494127286016E-4</v>
      </c>
      <c r="O29" s="151"/>
      <c r="P29" s="122"/>
      <c r="Q29" s="122"/>
      <c r="R29" s="123"/>
      <c r="Y29" s="61" t="s">
        <v>433</v>
      </c>
      <c r="Z29" s="35">
        <v>11894.49</v>
      </c>
      <c r="AA29" s="64">
        <f t="shared" si="19"/>
        <v>-2.2209416457180109E-2</v>
      </c>
      <c r="AE29" s="138">
        <v>43466</v>
      </c>
      <c r="AF29" s="35">
        <f>+CAPITAL!AI353</f>
        <v>6318.8689546077894</v>
      </c>
      <c r="AG29" s="130">
        <f t="shared" si="32"/>
        <v>1.4900093081792631E-2</v>
      </c>
      <c r="AH29" s="35">
        <f>+CAPITAL!AC353</f>
        <v>9581.6364295124622</v>
      </c>
      <c r="AI29" s="35">
        <f>+CAPITAL!AH353</f>
        <v>7.0342779076252304</v>
      </c>
      <c r="AJ29" s="143">
        <f t="shared" si="6"/>
        <v>0.65947701116533697</v>
      </c>
      <c r="AK29" s="130">
        <f t="shared" si="27"/>
        <v>9.0341947309946491E-4</v>
      </c>
      <c r="AL29" s="143">
        <f t="shared" si="0"/>
        <v>0.99428579777940929</v>
      </c>
      <c r="AM29" s="130">
        <f t="shared" si="28"/>
        <v>-2.6050875802474671E-4</v>
      </c>
      <c r="AN29" s="139"/>
      <c r="AO29" s="139"/>
      <c r="AP29" s="139"/>
      <c r="AQ29" s="139"/>
      <c r="AR29" s="87"/>
      <c r="AS29" s="140"/>
      <c r="AT29" s="120">
        <f t="shared" ref="AT29:AT64" si="35">+YEAR(AU29)</f>
        <v>2019</v>
      </c>
      <c r="AU29" s="121">
        <v>43466</v>
      </c>
      <c r="AV29" s="122"/>
      <c r="AW29" s="122"/>
      <c r="AX29" s="122"/>
      <c r="AY29" s="122"/>
      <c r="AZ29" s="122"/>
      <c r="BA29" s="123"/>
      <c r="BB29" s="129">
        <v>43466</v>
      </c>
      <c r="BC29" s="35">
        <f>+EMPLEO!BA352</f>
        <v>8907.637494962315</v>
      </c>
      <c r="BD29" s="130">
        <f t="shared" si="33"/>
        <v>1.3719888431554805E-2</v>
      </c>
      <c r="BE29" s="98">
        <f>+EMPLEO!BH352</f>
        <v>766.66639050043</v>
      </c>
      <c r="BF29" s="130">
        <f t="shared" si="29"/>
        <v>-2.8885721590955371E-2</v>
      </c>
      <c r="BG29" s="142">
        <f t="shared" si="8"/>
        <v>8140.9711044618853</v>
      </c>
      <c r="BH29" s="130">
        <f t="shared" si="30"/>
        <v>1.7925631228444816E-2</v>
      </c>
      <c r="BI29" s="122"/>
      <c r="BJ29" s="122"/>
      <c r="BK29" s="122"/>
      <c r="BL29" s="122"/>
      <c r="BM29" s="122"/>
      <c r="BN29" s="122"/>
      <c r="BO29" s="123"/>
      <c r="BX29" s="61">
        <v>44621</v>
      </c>
      <c r="BY29">
        <v>2873.9936029999999</v>
      </c>
      <c r="BZ29">
        <v>809.15187500000002</v>
      </c>
      <c r="CA29">
        <v>31377.420333333299</v>
      </c>
      <c r="CB29" s="75">
        <f t="shared" si="24"/>
        <v>74.113718970549044</v>
      </c>
      <c r="CC29" s="69">
        <f t="shared" si="25"/>
        <v>0.27147344329375223</v>
      </c>
    </row>
    <row r="30" spans="1:86" ht="16.5" thickBot="1" x14ac:dyDescent="0.55000000000000004">
      <c r="A30" s="29">
        <f t="shared" si="34"/>
        <v>2019</v>
      </c>
      <c r="B30" s="61">
        <v>43497</v>
      </c>
      <c r="D30" s="63"/>
      <c r="E30" s="132"/>
      <c r="F30" s="64"/>
      <c r="I30" s="3"/>
      <c r="J30" s="89">
        <v>43497</v>
      </c>
      <c r="K30" s="35">
        <f>+EMPLEO!BA353</f>
        <v>8879.1099535836365</v>
      </c>
      <c r="L30" s="64">
        <f t="shared" si="31"/>
        <v>1.3703401561415474E-2</v>
      </c>
      <c r="M30" s="35">
        <f>+EMPLEO!CR353</f>
        <v>36.700000000000003</v>
      </c>
      <c r="N30" s="64">
        <f t="shared" ref="N30:N81" si="36">+M30/M18-1</f>
        <v>-2.175095160413254E-3</v>
      </c>
      <c r="O30" s="152"/>
      <c r="R30" s="3"/>
      <c r="Y30" s="61" t="s">
        <v>434</v>
      </c>
      <c r="Z30" s="35">
        <v>12007.38</v>
      </c>
      <c r="AA30" s="64">
        <f t="shared" si="19"/>
        <v>1.5314211496946895E-2</v>
      </c>
      <c r="AE30" s="82">
        <v>43497</v>
      </c>
      <c r="AF30" s="35">
        <f>+CAPITAL!AI354</f>
        <v>6295.9409790871723</v>
      </c>
      <c r="AG30" s="64">
        <f t="shared" si="32"/>
        <v>1.8779146788758805E-2</v>
      </c>
      <c r="AH30" s="35">
        <f>+CAPITAL!AC354</f>
        <v>9571.7483956725864</v>
      </c>
      <c r="AI30" s="35">
        <f>+CAPITAL!AH354</f>
        <v>7.2362792402898997</v>
      </c>
      <c r="AJ30" s="33">
        <f t="shared" si="6"/>
        <v>0.65776289961127521</v>
      </c>
      <c r="AK30" s="64">
        <f t="shared" si="27"/>
        <v>6.5241078798379259E-3</v>
      </c>
      <c r="AL30" s="33">
        <f t="shared" si="0"/>
        <v>0.99212535571882454</v>
      </c>
      <c r="AM30" s="64">
        <f t="shared" si="28"/>
        <v>1.5094195120295417E-3</v>
      </c>
      <c r="AS30" s="81"/>
      <c r="AT30" s="29">
        <f t="shared" si="35"/>
        <v>2019</v>
      </c>
      <c r="AU30" s="61">
        <v>43497</v>
      </c>
      <c r="AY30" s="63"/>
      <c r="BA30" s="3"/>
      <c r="BB30" s="89">
        <v>43497</v>
      </c>
      <c r="BC30" s="35">
        <f>+EMPLEO!BA353</f>
        <v>8879.1099535836365</v>
      </c>
      <c r="BD30" s="64">
        <f t="shared" si="33"/>
        <v>1.3703401561415474E-2</v>
      </c>
      <c r="BE30" s="98">
        <f>+EMPLEO!BH353</f>
        <v>746.52702489383</v>
      </c>
      <c r="BF30" s="64">
        <f t="shared" si="29"/>
        <v>-2.8668527900508223E-2</v>
      </c>
      <c r="BG30" s="35">
        <f t="shared" si="8"/>
        <v>8132.5829286898061</v>
      </c>
      <c r="BH30" s="64">
        <f t="shared" si="30"/>
        <v>1.7778904953507313E-2</v>
      </c>
      <c r="BO30" s="3"/>
      <c r="BX30" s="61">
        <v>44713</v>
      </c>
      <c r="BY30">
        <v>2978.0895879999998</v>
      </c>
      <c r="BZ30">
        <v>841.03919354838695</v>
      </c>
      <c r="CA30">
        <v>32418.584175824199</v>
      </c>
      <c r="CB30" s="75">
        <f t="shared" si="24"/>
        <v>77.26093316790228</v>
      </c>
      <c r="CC30" s="69">
        <f t="shared" si="25"/>
        <v>0.22041195825288384</v>
      </c>
    </row>
    <row r="31" spans="1:86" ht="16.5" thickBot="1" x14ac:dyDescent="0.55000000000000004">
      <c r="A31" s="29">
        <f t="shared" si="34"/>
        <v>2019</v>
      </c>
      <c r="B31" s="61">
        <v>43525</v>
      </c>
      <c r="C31" s="62">
        <v>42396.054045450001</v>
      </c>
      <c r="D31" s="63">
        <f>+C31/C19-1</f>
        <v>1.3037353788809991E-2</v>
      </c>
      <c r="E31" s="136">
        <v>99.700293974451299</v>
      </c>
      <c r="F31" s="64">
        <f>+E31/E19-1</f>
        <v>1.3037353788799333E-2</v>
      </c>
      <c r="G31" s="65">
        <v>2.5999999999999999E-2</v>
      </c>
      <c r="H31" s="65">
        <v>2.5000000000000001E-2</v>
      </c>
      <c r="I31" s="3"/>
      <c r="J31" s="89">
        <v>43525</v>
      </c>
      <c r="K31" s="35">
        <f>+EMPLEO!BA354</f>
        <v>8916.0168798451687</v>
      </c>
      <c r="L31" s="64">
        <f t="shared" si="31"/>
        <v>1.5366342458300375E-2</v>
      </c>
      <c r="M31" s="35">
        <f>+EMPLEO!CR354</f>
        <v>37.68</v>
      </c>
      <c r="N31" s="64">
        <f t="shared" si="36"/>
        <v>-6.5910888478776242E-3</v>
      </c>
      <c r="O31" s="152"/>
      <c r="R31" s="3"/>
      <c r="Y31" s="61" t="s">
        <v>435</v>
      </c>
      <c r="Z31" s="74">
        <v>11740.74</v>
      </c>
      <c r="AA31" s="64">
        <f t="shared" si="19"/>
        <v>-4.1585545343452379E-2</v>
      </c>
      <c r="AE31" s="82">
        <v>43525</v>
      </c>
      <c r="AF31" s="35">
        <f>+CAPITAL!AI355</f>
        <v>6281.7354012466349</v>
      </c>
      <c r="AG31" s="64">
        <f t="shared" si="32"/>
        <v>1.2453492197005644E-2</v>
      </c>
      <c r="AH31" s="35">
        <f>+CAPITAL!AC355</f>
        <v>9597.0564163644012</v>
      </c>
      <c r="AI31" s="35">
        <f>+CAPITAL!AH355</f>
        <v>7.0963377412048061</v>
      </c>
      <c r="AJ31" s="35">
        <f t="shared" si="6"/>
        <v>0.65454813733670947</v>
      </c>
      <c r="AK31" s="64">
        <f t="shared" si="27"/>
        <v>-3.9681526841878201E-3</v>
      </c>
      <c r="AL31" s="35">
        <f t="shared" si="0"/>
        <v>0.99362205624379885</v>
      </c>
      <c r="AM31" s="64">
        <f t="shared" si="28"/>
        <v>-1.102547844979096E-3</v>
      </c>
      <c r="AS31" s="81"/>
      <c r="AT31" s="29">
        <f t="shared" si="35"/>
        <v>2019</v>
      </c>
      <c r="AU31" s="61">
        <v>43525</v>
      </c>
      <c r="AX31" s="91">
        <v>111.864585253133</v>
      </c>
      <c r="AY31" s="63">
        <f>+AX31/AX19-1</f>
        <v>1.5105129338774947E-2</v>
      </c>
      <c r="AZ31" s="63">
        <v>1.2E-2</v>
      </c>
      <c r="BA31" s="3"/>
      <c r="BB31" s="89">
        <v>43525</v>
      </c>
      <c r="BC31" s="35">
        <f>+EMPLEO!BA354</f>
        <v>8916.0168798451687</v>
      </c>
      <c r="BD31" s="64">
        <f t="shared" si="33"/>
        <v>1.5366342458300375E-2</v>
      </c>
      <c r="BE31" s="98">
        <f>+EMPLEO!BH354</f>
        <v>708.44047898810004</v>
      </c>
      <c r="BF31" s="64">
        <f t="shared" si="29"/>
        <v>-4.6528945381398401E-2</v>
      </c>
      <c r="BG31" s="35">
        <f t="shared" si="8"/>
        <v>8207.5764008570695</v>
      </c>
      <c r="BH31" s="64">
        <f t="shared" si="30"/>
        <v>2.108773263732644E-2</v>
      </c>
      <c r="BO31" s="3"/>
      <c r="BX31" s="61">
        <v>44805</v>
      </c>
      <c r="BY31">
        <v>3333.8717190000002</v>
      </c>
      <c r="BZ31">
        <v>926.09095238095199</v>
      </c>
      <c r="CA31">
        <v>33643.578913043501</v>
      </c>
      <c r="CB31" s="75">
        <f t="shared" si="24"/>
        <v>91.769916730459101</v>
      </c>
      <c r="CC31" s="69">
        <f t="shared" si="25"/>
        <v>0.41402962421911749</v>
      </c>
    </row>
    <row r="32" spans="1:86" ht="16.5" thickBot="1" x14ac:dyDescent="0.55000000000000004">
      <c r="A32" s="29">
        <f t="shared" si="34"/>
        <v>2019</v>
      </c>
      <c r="B32" s="61">
        <v>43556</v>
      </c>
      <c r="C32" s="62"/>
      <c r="D32" s="63"/>
      <c r="E32" s="135"/>
      <c r="F32" s="64"/>
      <c r="G32" s="65"/>
      <c r="H32" s="65"/>
      <c r="I32" s="3"/>
      <c r="J32" s="89">
        <v>43556</v>
      </c>
      <c r="K32" s="35">
        <f>+EMPLEO!BA355</f>
        <v>8925.2747406218477</v>
      </c>
      <c r="L32" s="64">
        <f t="shared" si="31"/>
        <v>1.8093969546253863E-2</v>
      </c>
      <c r="M32" s="35">
        <f>+EMPLEO!CR355</f>
        <v>38.369999999999997</v>
      </c>
      <c r="N32" s="64">
        <f t="shared" si="36"/>
        <v>-1.0413954699296513E-3</v>
      </c>
      <c r="O32" s="152"/>
      <c r="R32" s="3"/>
      <c r="Y32" s="61" t="s">
        <v>436</v>
      </c>
      <c r="Z32" s="74"/>
      <c r="AA32" s="64"/>
      <c r="AE32" s="82">
        <v>43556</v>
      </c>
      <c r="AF32" s="35">
        <f>+CAPITAL!AI356</f>
        <v>6274.7894684362627</v>
      </c>
      <c r="AG32" s="64">
        <f t="shared" si="32"/>
        <v>1.8134666593867532E-2</v>
      </c>
      <c r="AH32" s="35">
        <f>+CAPITAL!AC356</f>
        <v>9621.09962372679</v>
      </c>
      <c r="AI32" s="35">
        <f>+CAPITAL!AH356</f>
        <v>7.2322801999582182</v>
      </c>
      <c r="AJ32" s="35">
        <f t="shared" si="6"/>
        <v>0.65219046822484583</v>
      </c>
      <c r="AK32" s="64">
        <f t="shared" si="27"/>
        <v>1.6505825693085008E-3</v>
      </c>
      <c r="AL32" s="35">
        <f t="shared" si="0"/>
        <v>0.99216812620365535</v>
      </c>
      <c r="AM32" s="64">
        <f t="shared" si="28"/>
        <v>1.6105444262342061E-3</v>
      </c>
      <c r="AS32" s="81"/>
      <c r="AT32" s="29">
        <f t="shared" si="35"/>
        <v>2019</v>
      </c>
      <c r="AU32" s="61">
        <v>43556</v>
      </c>
      <c r="AX32" s="91"/>
      <c r="AY32" s="63"/>
      <c r="AZ32" s="63"/>
      <c r="BA32" s="3"/>
      <c r="BB32" s="89">
        <v>43556</v>
      </c>
      <c r="BC32" s="35">
        <f>+EMPLEO!BA355</f>
        <v>8925.2747406218477</v>
      </c>
      <c r="BD32" s="64">
        <f t="shared" si="33"/>
        <v>1.8093969546253863E-2</v>
      </c>
      <c r="BE32" s="98">
        <f>+EMPLEO!BH355</f>
        <v>672.16274844774</v>
      </c>
      <c r="BF32" s="64">
        <f t="shared" si="29"/>
        <v>-3.8818168708138923E-2</v>
      </c>
      <c r="BG32" s="35">
        <f t="shared" si="8"/>
        <v>8253.1119921741083</v>
      </c>
      <c r="BH32" s="64">
        <f t="shared" si="30"/>
        <v>2.302733501467924E-2</v>
      </c>
      <c r="BO32" s="3"/>
      <c r="BX32" s="88">
        <v>44896</v>
      </c>
      <c r="BY32">
        <v>4577.6057570000003</v>
      </c>
      <c r="BZ32">
        <v>914.90163934426198</v>
      </c>
      <c r="CA32">
        <v>34705.852608695699</v>
      </c>
      <c r="CB32" s="75">
        <f t="shared" si="24"/>
        <v>120.67299018902926</v>
      </c>
      <c r="CC32" s="69">
        <f t="shared" si="25"/>
        <v>0.48207008494442438</v>
      </c>
    </row>
    <row r="33" spans="1:81" ht="16.5" thickBot="1" x14ac:dyDescent="0.55000000000000004">
      <c r="A33" s="29">
        <f t="shared" si="34"/>
        <v>2019</v>
      </c>
      <c r="B33" s="61">
        <v>43586</v>
      </c>
      <c r="C33" s="62"/>
      <c r="D33" s="63"/>
      <c r="E33" s="135"/>
      <c r="F33" s="64"/>
      <c r="G33" s="65"/>
      <c r="H33" s="65"/>
      <c r="I33" s="3"/>
      <c r="J33" s="89">
        <v>43586</v>
      </c>
      <c r="K33" s="35">
        <f>+EMPLEO!BA356</f>
        <v>8922.6077561606144</v>
      </c>
      <c r="L33" s="64">
        <f t="shared" si="31"/>
        <v>1.9080359598196317E-2</v>
      </c>
      <c r="M33" s="35">
        <f>+EMPLEO!CR356</f>
        <v>38.049999999999997</v>
      </c>
      <c r="N33" s="64">
        <f t="shared" si="36"/>
        <v>-1.5014237639140671E-2</v>
      </c>
      <c r="O33" s="152"/>
      <c r="R33" s="3"/>
      <c r="AE33" s="82">
        <v>43586</v>
      </c>
      <c r="AF33" s="35">
        <f>+CAPITAL!AI357</f>
        <v>6261.0724627444733</v>
      </c>
      <c r="AG33" s="64">
        <f t="shared" si="32"/>
        <v>9.8995590102703979E-3</v>
      </c>
      <c r="AH33" s="35">
        <f>+CAPITAL!AC357</f>
        <v>9620.4577343928831</v>
      </c>
      <c r="AI33" s="35">
        <f>+CAPITAL!AH357</f>
        <v>7.2538126303223098</v>
      </c>
      <c r="AJ33" s="35">
        <f t="shared" si="6"/>
        <v>0.65080816688807896</v>
      </c>
      <c r="AK33" s="64">
        <f t="shared" si="27"/>
        <v>-6.2240574099979851E-3</v>
      </c>
      <c r="AL33" s="35">
        <f t="shared" si="0"/>
        <v>0.99193783283077741</v>
      </c>
      <c r="AM33" s="64">
        <f t="shared" si="28"/>
        <v>2.8101665151363253E-3</v>
      </c>
      <c r="AS33" s="81"/>
      <c r="AT33" s="29">
        <f t="shared" si="35"/>
        <v>2019</v>
      </c>
      <c r="AU33" s="61">
        <v>43586</v>
      </c>
      <c r="AX33" s="91"/>
      <c r="AY33" s="63"/>
      <c r="AZ33" s="63"/>
      <c r="BA33" s="3"/>
      <c r="BB33" s="89">
        <v>43586</v>
      </c>
      <c r="BC33" s="35">
        <f>+EMPLEO!BA356</f>
        <v>8922.6077561606144</v>
      </c>
      <c r="BD33" s="64">
        <f t="shared" si="33"/>
        <v>1.9080359598196317E-2</v>
      </c>
      <c r="BE33" s="98">
        <f>+EMPLEO!BH356</f>
        <v>638.49492682177004</v>
      </c>
      <c r="BF33" s="64">
        <f t="shared" si="29"/>
        <v>-2.1615576517000079E-2</v>
      </c>
      <c r="BG33" s="35">
        <f t="shared" si="8"/>
        <v>8284.1128293388447</v>
      </c>
      <c r="BH33" s="64">
        <f t="shared" si="30"/>
        <v>2.235795952410391E-2</v>
      </c>
      <c r="BO33" s="3"/>
      <c r="BX33" s="61">
        <v>44986</v>
      </c>
      <c r="BY33">
        <v>3876.2507820000001</v>
      </c>
      <c r="BZ33">
        <v>811.51234375000001</v>
      </c>
      <c r="CA33">
        <v>35396.805222222203</v>
      </c>
      <c r="CB33" s="75">
        <f t="shared" si="24"/>
        <v>88.867493473358977</v>
      </c>
      <c r="CC33" s="69">
        <f>+CB33/CB29-1</f>
        <v>0.19906941262349442</v>
      </c>
    </row>
    <row r="34" spans="1:81" ht="16.5" thickBot="1" x14ac:dyDescent="0.55000000000000004">
      <c r="A34" s="29">
        <f t="shared" si="34"/>
        <v>2019</v>
      </c>
      <c r="B34" s="61">
        <v>43617</v>
      </c>
      <c r="C34" s="62">
        <v>43524.975654209004</v>
      </c>
      <c r="D34" s="63">
        <f>+C34/C22-1</f>
        <v>1.4582379878713025E-2</v>
      </c>
      <c r="E34" s="135">
        <v>102.35511218339801</v>
      </c>
      <c r="F34" s="64">
        <f>+E34/E22-1</f>
        <v>1.4582379878700813E-2</v>
      </c>
      <c r="G34" s="65">
        <v>2.5999999999999999E-2</v>
      </c>
      <c r="H34" s="65">
        <v>2.5000000000000001E-2</v>
      </c>
      <c r="I34" s="3"/>
      <c r="J34" s="89">
        <v>43617</v>
      </c>
      <c r="K34" s="35">
        <f>+EMPLEO!BA357</f>
        <v>8910.5580292024715</v>
      </c>
      <c r="L34" s="64">
        <f t="shared" si="31"/>
        <v>2.3174467330267845E-2</v>
      </c>
      <c r="M34" s="35">
        <f>+EMPLEO!CR357</f>
        <v>37.659999999999997</v>
      </c>
      <c r="N34" s="64">
        <f t="shared" si="36"/>
        <v>1.1549825409615799E-2</v>
      </c>
      <c r="O34" s="152"/>
      <c r="R34" s="3"/>
      <c r="AE34" s="82">
        <v>43617</v>
      </c>
      <c r="AF34" s="35">
        <f>+CAPITAL!AI358</f>
        <v>6300.5916020653722</v>
      </c>
      <c r="AG34" s="64">
        <f t="shared" si="32"/>
        <v>2.0456282397859793E-2</v>
      </c>
      <c r="AH34" s="35">
        <f>+CAPITAL!AC358</f>
        <v>9638.1038994576775</v>
      </c>
      <c r="AI34" s="35">
        <f>+CAPITAL!AH358</f>
        <v>7.5486410796643195</v>
      </c>
      <c r="AJ34" s="35">
        <f>+AF34/AH34</f>
        <v>0.65371692065074105</v>
      </c>
      <c r="AK34" s="64">
        <f t="shared" si="27"/>
        <v>6.425561448022421E-4</v>
      </c>
      <c r="AL34" s="35">
        <f t="shared" si="0"/>
        <v>0.98878458738326924</v>
      </c>
      <c r="AM34" s="64">
        <f t="shared" si="28"/>
        <v>3.3079633413266585E-3</v>
      </c>
      <c r="AS34" s="81"/>
      <c r="AT34" s="29">
        <f t="shared" si="35"/>
        <v>2019</v>
      </c>
      <c r="AU34" s="61">
        <v>43617</v>
      </c>
      <c r="AX34" s="91">
        <v>116.020340542493</v>
      </c>
      <c r="AY34" s="63">
        <f>+AX34/AX22-1</f>
        <v>3.2209435431432398E-2</v>
      </c>
      <c r="AZ34" s="63">
        <v>1.2E-2</v>
      </c>
      <c r="BA34" s="3"/>
      <c r="BB34" s="89">
        <v>43617</v>
      </c>
      <c r="BC34" s="35">
        <f>+EMPLEO!BA357</f>
        <v>8910.5580292024715</v>
      </c>
      <c r="BD34" s="64">
        <f t="shared" si="33"/>
        <v>2.3174467330267845E-2</v>
      </c>
      <c r="BE34" s="98">
        <f>+EMPLEO!BH357</f>
        <v>629.86989660642996</v>
      </c>
      <c r="BF34" s="64">
        <f t="shared" si="29"/>
        <v>-4.2426002572057975E-3</v>
      </c>
      <c r="BG34" s="35">
        <f t="shared" si="8"/>
        <v>8280.6881325960421</v>
      </c>
      <c r="BH34" s="64">
        <f t="shared" si="30"/>
        <v>2.5321863144681878E-2</v>
      </c>
      <c r="BO34" s="3"/>
      <c r="BX34" s="61" t="s">
        <v>434</v>
      </c>
      <c r="BY34" s="236">
        <v>4320.22</v>
      </c>
      <c r="BZ34">
        <v>800.66</v>
      </c>
      <c r="CA34" s="236">
        <v>35902.58</v>
      </c>
      <c r="CB34" s="75">
        <f t="shared" ref="CB34" si="37">+BY34*BZ34/CA34</f>
        <v>96.34481269034147</v>
      </c>
      <c r="CC34" s="69">
        <f>+CB34/CB30-1</f>
        <v>0.24700555300007054</v>
      </c>
    </row>
    <row r="35" spans="1:81" x14ac:dyDescent="0.5">
      <c r="A35" s="29">
        <f t="shared" si="34"/>
        <v>2019</v>
      </c>
      <c r="B35" s="61">
        <v>43647</v>
      </c>
      <c r="D35" s="63"/>
      <c r="E35" s="62"/>
      <c r="F35" s="64"/>
      <c r="G35" s="65"/>
      <c r="H35" s="65"/>
      <c r="I35" s="3"/>
      <c r="J35" s="89">
        <v>43647</v>
      </c>
      <c r="K35" s="35">
        <f>+EMPLEO!BA358</f>
        <v>8928.0491756760621</v>
      </c>
      <c r="L35" s="64">
        <f t="shared" si="31"/>
        <v>2.5364637449469818E-2</v>
      </c>
      <c r="M35" s="35">
        <f>+EMPLEO!CR358</f>
        <v>38.090000000000003</v>
      </c>
      <c r="N35" s="64">
        <f t="shared" si="36"/>
        <v>5.5438225976769395E-3</v>
      </c>
      <c r="O35" s="152"/>
      <c r="R35" s="3"/>
      <c r="AE35" s="82">
        <v>43647</v>
      </c>
      <c r="AF35" s="35">
        <f>+CAPITAL!AI359</f>
        <v>6304.6365354892469</v>
      </c>
      <c r="AG35" s="64">
        <f t="shared" si="32"/>
        <v>2.1918520678955389E-2</v>
      </c>
      <c r="AH35" s="35">
        <f>+CAPITAL!AC359</f>
        <v>9659.4437055937306</v>
      </c>
      <c r="AI35" s="35">
        <f>+CAPITAL!AH359</f>
        <v>7.5718079861480607</v>
      </c>
      <c r="AJ35" s="35">
        <f t="shared" si="6"/>
        <v>0.65269147247457604</v>
      </c>
      <c r="AK35" s="64">
        <f t="shared" si="27"/>
        <v>-1.7704196821682894E-3</v>
      </c>
      <c r="AL35" s="35">
        <f t="shared" si="0"/>
        <v>0.98853681298237361</v>
      </c>
      <c r="AM35" s="64">
        <f t="shared" si="28"/>
        <v>1.5958131709918888E-3</v>
      </c>
      <c r="AR35" s="6"/>
      <c r="AT35" s="29">
        <f t="shared" si="35"/>
        <v>2019</v>
      </c>
      <c r="AU35" s="61">
        <v>43647</v>
      </c>
      <c r="AX35" s="91"/>
      <c r="AY35" s="63"/>
      <c r="AZ35" s="63"/>
      <c r="BA35" s="3"/>
      <c r="BB35" s="89">
        <v>43647</v>
      </c>
      <c r="BC35" s="35">
        <f>+EMPLEO!BA358</f>
        <v>8928.0491756760621</v>
      </c>
      <c r="BD35" s="64">
        <f t="shared" si="33"/>
        <v>2.5364637449469818E-2</v>
      </c>
      <c r="BE35" s="98">
        <f>+EMPLEO!BH358</f>
        <v>640.42854828449003</v>
      </c>
      <c r="BF35" s="64">
        <f t="shared" si="29"/>
        <v>-2.3990702001760456E-3</v>
      </c>
      <c r="BG35" s="35">
        <f t="shared" si="8"/>
        <v>8287.6206273915723</v>
      </c>
      <c r="BH35" s="64">
        <f t="shared" si="30"/>
        <v>2.7574548414400102E-2</v>
      </c>
      <c r="BO35" s="3"/>
      <c r="CA35" t="s">
        <v>438</v>
      </c>
    </row>
    <row r="36" spans="1:81" x14ac:dyDescent="0.5">
      <c r="A36" s="29">
        <f t="shared" si="34"/>
        <v>2019</v>
      </c>
      <c r="B36" s="61">
        <v>43678</v>
      </c>
      <c r="C36" s="62"/>
      <c r="D36" s="63"/>
      <c r="E36" s="62"/>
      <c r="F36" s="64"/>
      <c r="G36" s="65"/>
      <c r="H36" s="65"/>
      <c r="I36" s="3"/>
      <c r="J36" s="89">
        <v>43678</v>
      </c>
      <c r="K36" s="35">
        <f>+EMPLEO!BA359</f>
        <v>9000.090955345373</v>
      </c>
      <c r="L36" s="64">
        <f t="shared" si="31"/>
        <v>3.319783011391908E-2</v>
      </c>
      <c r="M36" s="35">
        <f>+EMPLEO!CR359</f>
        <v>36.549999999999997</v>
      </c>
      <c r="N36" s="64">
        <f t="shared" si="36"/>
        <v>1.1344770337575971E-2</v>
      </c>
      <c r="O36" s="152"/>
      <c r="R36" s="3"/>
      <c r="AE36" s="82">
        <v>43678</v>
      </c>
      <c r="AF36" s="35">
        <f>+CAPITAL!AI360</f>
        <v>6324.5584820546092</v>
      </c>
      <c r="AG36" s="64">
        <f t="shared" si="32"/>
        <v>3.0959409988039255E-2</v>
      </c>
      <c r="AH36" s="35">
        <f>+CAPITAL!AC360</f>
        <v>9712.7438515881131</v>
      </c>
      <c r="AI36" s="35">
        <f>+CAPITAL!AH360</f>
        <v>7.3372973397858088</v>
      </c>
      <c r="AJ36" s="35">
        <f t="shared" si="6"/>
        <v>0.6511608438042451</v>
      </c>
      <c r="AK36" s="64">
        <f t="shared" si="27"/>
        <v>-7.3230859915252022E-4</v>
      </c>
      <c r="AL36" s="35">
        <f t="shared" si="0"/>
        <v>0.99104494823758482</v>
      </c>
      <c r="AM36" s="64">
        <f t="shared" si="28"/>
        <v>1.4373024348954822E-3</v>
      </c>
      <c r="AR36" s="6"/>
      <c r="AT36" s="29">
        <f t="shared" si="35"/>
        <v>2019</v>
      </c>
      <c r="AU36" s="61">
        <v>43678</v>
      </c>
      <c r="AY36" s="63"/>
      <c r="AZ36" s="63"/>
      <c r="BA36" s="3"/>
      <c r="BB36" s="89">
        <v>43678</v>
      </c>
      <c r="BC36" s="35">
        <f>+EMPLEO!BA359</f>
        <v>9000.090955345373</v>
      </c>
      <c r="BD36" s="64">
        <f t="shared" si="33"/>
        <v>3.319783011391908E-2</v>
      </c>
      <c r="BE36" s="98">
        <f>+EMPLEO!BH359</f>
        <v>636.33509794045005</v>
      </c>
      <c r="BF36" s="64">
        <f t="shared" si="29"/>
        <v>-1.2104177881732014E-2</v>
      </c>
      <c r="BG36" s="35">
        <f t="shared" si="8"/>
        <v>8363.7558574049235</v>
      </c>
      <c r="BH36" s="64">
        <f t="shared" si="30"/>
        <v>3.6815193908309229E-2</v>
      </c>
      <c r="BO36" s="3"/>
    </row>
    <row r="37" spans="1:81" x14ac:dyDescent="0.5">
      <c r="A37" s="29">
        <f t="shared" si="34"/>
        <v>2019</v>
      </c>
      <c r="B37" s="61">
        <v>43709</v>
      </c>
      <c r="C37" s="62">
        <v>41897.964439237003</v>
      </c>
      <c r="D37" s="63">
        <f>+C37/C25-1</f>
        <v>3.3071557650415695E-2</v>
      </c>
      <c r="E37" s="135">
        <v>98.528966093046293</v>
      </c>
      <c r="F37" s="64">
        <f>+E37/E25-1</f>
        <v>3.3071557650424799E-2</v>
      </c>
      <c r="G37" s="65">
        <v>2.5999999999999999E-2</v>
      </c>
      <c r="H37" s="65">
        <v>2.5000000000000001E-2</v>
      </c>
      <c r="I37" s="3"/>
      <c r="J37" s="89">
        <v>43709</v>
      </c>
      <c r="K37" s="35">
        <f>+EMPLEO!BA360</f>
        <v>8994.360428783355</v>
      </c>
      <c r="L37" s="64">
        <f t="shared" si="31"/>
        <v>2.5134267626971019E-2</v>
      </c>
      <c r="M37" s="35">
        <f>+EMPLEO!CR360</f>
        <v>36.31</v>
      </c>
      <c r="N37" s="64">
        <f t="shared" si="36"/>
        <v>-1.3583265417006274E-2</v>
      </c>
      <c r="O37" s="152"/>
      <c r="R37" s="3"/>
      <c r="AE37" s="82">
        <v>43709</v>
      </c>
      <c r="AF37" s="35">
        <f>+CAPITAL!AI361</f>
        <v>6315.1744323239245</v>
      </c>
      <c r="AG37" s="64">
        <f t="shared" si="32"/>
        <v>2.6775908328322107E-2</v>
      </c>
      <c r="AH37" s="35">
        <f>+CAPITAL!AC361</f>
        <v>9686.0489119515514</v>
      </c>
      <c r="AI37" s="35">
        <f>+CAPITAL!AH361</f>
        <v>7.1410798092796384</v>
      </c>
      <c r="AJ37" s="35">
        <f t="shared" si="6"/>
        <v>0.65198663456382844</v>
      </c>
      <c r="AK37" s="64">
        <f t="shared" si="27"/>
        <v>4.5311490635531193E-3</v>
      </c>
      <c r="AL37" s="35">
        <f t="shared" si="0"/>
        <v>0.99314353145155465</v>
      </c>
      <c r="AM37" s="64">
        <f t="shared" si="28"/>
        <v>2.925073963123026E-3</v>
      </c>
      <c r="AN37" s="16"/>
      <c r="AO37" s="16"/>
      <c r="AP37" s="16"/>
      <c r="AQ37" s="16"/>
      <c r="AS37" s="16"/>
      <c r="AT37" s="29">
        <f t="shared" si="35"/>
        <v>2019</v>
      </c>
      <c r="AU37" s="61">
        <v>43709</v>
      </c>
      <c r="AX37" s="91">
        <v>111.047012341423</v>
      </c>
      <c r="AY37" s="63">
        <f>+AX37/AX25-1</f>
        <v>2.5364841564385898E-2</v>
      </c>
      <c r="AZ37" s="63">
        <v>1.2E-2</v>
      </c>
      <c r="BA37" s="3"/>
      <c r="BB37" s="89">
        <v>43709</v>
      </c>
      <c r="BC37" s="35">
        <f>+EMPLEO!BA360</f>
        <v>8994.360428783355</v>
      </c>
      <c r="BD37" s="64">
        <f t="shared" si="33"/>
        <v>2.5134267626971019E-2</v>
      </c>
      <c r="BE37" s="98">
        <f>+EMPLEO!BH360</f>
        <v>643.95448148258004</v>
      </c>
      <c r="BF37" s="64">
        <f t="shared" si="29"/>
        <v>-8.6297233544260221E-3</v>
      </c>
      <c r="BG37" s="35">
        <f t="shared" ref="BG37:BG61" si="38">+BC37-BE37</f>
        <v>8350.4059473007746</v>
      </c>
      <c r="BH37" s="64">
        <f t="shared" ref="BH37:BH61" si="39">+BG37/BG25-1</f>
        <v>2.7833798867539894E-2</v>
      </c>
      <c r="BO37" s="3"/>
    </row>
    <row r="38" spans="1:81" x14ac:dyDescent="0.5">
      <c r="A38" s="29">
        <f t="shared" si="34"/>
        <v>2019</v>
      </c>
      <c r="B38" s="61">
        <v>43739</v>
      </c>
      <c r="C38" s="62"/>
      <c r="D38" s="63"/>
      <c r="E38" s="62"/>
      <c r="F38" s="64"/>
      <c r="G38" s="65"/>
      <c r="H38" s="65"/>
      <c r="I38" s="3"/>
      <c r="J38" s="89">
        <v>43739</v>
      </c>
      <c r="K38" s="35">
        <f>+EMPLEO!BA361</f>
        <v>9045.3628648712256</v>
      </c>
      <c r="L38" s="64">
        <f t="shared" si="31"/>
        <v>2.4506933861674129E-2</v>
      </c>
      <c r="M38" s="35">
        <f>+EMPLEO!CR361</f>
        <v>35.82</v>
      </c>
      <c r="N38" s="64">
        <f t="shared" si="36"/>
        <v>-3.5800807537012092E-2</v>
      </c>
      <c r="O38" s="152"/>
      <c r="R38" s="3"/>
      <c r="AE38" s="82">
        <v>43739</v>
      </c>
      <c r="AF38" s="35">
        <f>+CAPITAL!AI362</f>
        <v>6398.9295102223468</v>
      </c>
      <c r="AG38" s="64">
        <f t="shared" si="32"/>
        <v>3.8921588988716671E-2</v>
      </c>
      <c r="AH38" s="35">
        <f>+CAPITAL!AC362</f>
        <v>9722.047331630969</v>
      </c>
      <c r="AI38" s="35">
        <f>+CAPITAL!AH362</f>
        <v>6.9603082938933465</v>
      </c>
      <c r="AJ38" s="35">
        <f t="shared" si="6"/>
        <v>0.65818744673287488</v>
      </c>
      <c r="AK38" s="64">
        <f t="shared" si="27"/>
        <v>1.7908011271546398E-2</v>
      </c>
      <c r="AL38" s="35">
        <f t="shared" si="0"/>
        <v>0.99507691664285181</v>
      </c>
      <c r="AM38" s="64">
        <f t="shared" si="28"/>
        <v>3.7849118105002244E-3</v>
      </c>
      <c r="AN38" s="16"/>
      <c r="AO38" s="16"/>
      <c r="AP38" s="16"/>
      <c r="AQ38" s="16"/>
      <c r="AS38" s="16"/>
      <c r="AT38" s="29">
        <f t="shared" si="35"/>
        <v>2019</v>
      </c>
      <c r="AU38" s="61">
        <v>43739</v>
      </c>
      <c r="AX38" s="91"/>
      <c r="AY38" s="63"/>
      <c r="AZ38" s="63"/>
      <c r="BA38" s="3"/>
      <c r="BB38" s="89">
        <v>43739</v>
      </c>
      <c r="BC38" s="35">
        <f>+EMPLEO!BA361</f>
        <v>9045.3628648712256</v>
      </c>
      <c r="BD38" s="64">
        <f t="shared" si="33"/>
        <v>2.4506933861674129E-2</v>
      </c>
      <c r="BE38" s="98">
        <f>+EMPLEO!BH361</f>
        <v>669.71928905459004</v>
      </c>
      <c r="BF38" s="64">
        <f t="shared" si="29"/>
        <v>-7.4754921076943814E-3</v>
      </c>
      <c r="BG38" s="35">
        <f t="shared" si="38"/>
        <v>8375.6435758166353</v>
      </c>
      <c r="BH38" s="64">
        <f t="shared" si="39"/>
        <v>2.7153484007733431E-2</v>
      </c>
      <c r="BO38" s="3"/>
    </row>
    <row r="39" spans="1:81" x14ac:dyDescent="0.5">
      <c r="A39" s="29">
        <f t="shared" si="34"/>
        <v>2019</v>
      </c>
      <c r="B39" s="61">
        <v>43770</v>
      </c>
      <c r="C39" s="62"/>
      <c r="D39" s="63"/>
      <c r="E39" s="62"/>
      <c r="F39" s="64"/>
      <c r="G39" s="65"/>
      <c r="H39" s="65"/>
      <c r="I39" s="3"/>
      <c r="J39" s="89">
        <v>43770</v>
      </c>
      <c r="K39" s="35">
        <f>+EMPLEO!BA362</f>
        <v>9087.132384045819</v>
      </c>
      <c r="L39" s="64">
        <f t="shared" si="31"/>
        <v>1.9394110955232025E-2</v>
      </c>
      <c r="M39" s="35">
        <f>+EMPLEO!CR362</f>
        <v>37.53</v>
      </c>
      <c r="N39" s="64">
        <f t="shared" si="36"/>
        <v>-3.3728115345005194E-2</v>
      </c>
      <c r="O39" s="152"/>
      <c r="R39" s="3"/>
      <c r="AE39" s="82">
        <v>43770</v>
      </c>
      <c r="AF39" s="35">
        <f>+CAPITAL!AI363</f>
        <v>6451.4579604858345</v>
      </c>
      <c r="AG39" s="64">
        <f t="shared" si="32"/>
        <v>2.7156288381543048E-2</v>
      </c>
      <c r="AH39" s="35">
        <f>+CAPITAL!AC363</f>
        <v>9777.7515058871249</v>
      </c>
      <c r="AI39" s="35">
        <f>+CAPITAL!AH363</f>
        <v>7.0631690877489888</v>
      </c>
      <c r="AJ39" s="35">
        <f t="shared" si="6"/>
        <v>0.6598099733462699</v>
      </c>
      <c r="AK39" s="64">
        <f t="shared" si="27"/>
        <v>8.5183811317266489E-3</v>
      </c>
      <c r="AL39" s="35">
        <f t="shared" si="0"/>
        <v>0.99397680120054555</v>
      </c>
      <c r="AM39" s="64">
        <f t="shared" si="28"/>
        <v>8.9704959675529494E-4</v>
      </c>
      <c r="AN39" s="16"/>
      <c r="AO39" s="16"/>
      <c r="AP39" s="16"/>
      <c r="AQ39" s="16"/>
      <c r="AS39" s="16"/>
      <c r="AT39" s="29">
        <f t="shared" si="35"/>
        <v>2019</v>
      </c>
      <c r="AU39" s="61">
        <v>43770</v>
      </c>
      <c r="AX39" s="91"/>
      <c r="AY39" s="63"/>
      <c r="AZ39" s="63"/>
      <c r="BA39" s="3"/>
      <c r="BB39" s="89">
        <v>43770</v>
      </c>
      <c r="BC39" s="35">
        <f>+EMPLEO!BA362</f>
        <v>9087.132384045819</v>
      </c>
      <c r="BD39" s="64">
        <f t="shared" si="33"/>
        <v>1.9394110955232025E-2</v>
      </c>
      <c r="BE39" s="98">
        <f>+EMPLEO!BH362</f>
        <v>730.32563304873997</v>
      </c>
      <c r="BF39" s="64">
        <f t="shared" si="29"/>
        <v>1.210733641237427E-2</v>
      </c>
      <c r="BG39" s="35">
        <f t="shared" si="38"/>
        <v>8356.8067509970788</v>
      </c>
      <c r="BH39" s="64">
        <f t="shared" si="39"/>
        <v>2.0035911979746412E-2</v>
      </c>
      <c r="BO39" s="3"/>
    </row>
    <row r="40" spans="1:81" ht="16.5" thickBot="1" x14ac:dyDescent="0.55000000000000004">
      <c r="A40" s="29">
        <f t="shared" si="34"/>
        <v>2019</v>
      </c>
      <c r="B40" s="61">
        <v>43800</v>
      </c>
      <c r="C40" s="62">
        <v>43698.895218033002</v>
      </c>
      <c r="D40" s="63">
        <f>+C40/C28-1</f>
        <v>-2.4305369271677146E-2</v>
      </c>
      <c r="E40" s="91">
        <v>102.76410854005</v>
      </c>
      <c r="F40" s="64">
        <f>+E40/E28-1</f>
        <v>-2.4305369271673816E-2</v>
      </c>
      <c r="G40" s="65">
        <v>2.5999999999999999E-2</v>
      </c>
      <c r="H40" s="65">
        <v>2.5000000000000001E-2</v>
      </c>
      <c r="I40" s="3"/>
      <c r="J40" s="90">
        <v>43800</v>
      </c>
      <c r="K40" s="35">
        <f>+EMPLEO!BA363</f>
        <v>9115.641039495109</v>
      </c>
      <c r="L40" s="69">
        <f t="shared" si="31"/>
        <v>2.1022676261656326E-2</v>
      </c>
      <c r="M40" s="35">
        <f>+EMPLEO!CR363</f>
        <v>37.64</v>
      </c>
      <c r="N40" s="69">
        <f t="shared" si="36"/>
        <v>-1.207349081364828E-2</v>
      </c>
      <c r="O40" s="153"/>
      <c r="P40" s="5"/>
      <c r="Q40" s="5"/>
      <c r="R40" s="4"/>
      <c r="AE40" s="82">
        <v>43800</v>
      </c>
      <c r="AF40" s="35">
        <f>+CAPITAL!AI364</f>
        <v>6512.0513145098093</v>
      </c>
      <c r="AG40" s="64">
        <f t="shared" si="32"/>
        <v>3.0113035529511389E-2</v>
      </c>
      <c r="AH40" s="35">
        <f>+CAPITAL!AC364</f>
        <v>9848.6860637033114</v>
      </c>
      <c r="AI40" s="35">
        <f>+CAPITAL!AH364</f>
        <v>7.4430743295782475</v>
      </c>
      <c r="AJ40" s="35">
        <f t="shared" si="6"/>
        <v>0.66121016269465105</v>
      </c>
      <c r="AK40" s="64">
        <f t="shared" si="27"/>
        <v>5.4974418107414103E-3</v>
      </c>
      <c r="AL40" s="35">
        <f t="shared" si="0"/>
        <v>0.98991364353392242</v>
      </c>
      <c r="AM40" s="64">
        <f t="shared" si="28"/>
        <v>-3.3756941206659619E-3</v>
      </c>
      <c r="AN40" s="16"/>
      <c r="AO40" s="16"/>
      <c r="AP40" s="16"/>
      <c r="AQ40" s="16"/>
      <c r="AS40" s="16"/>
      <c r="AT40" s="29">
        <f t="shared" si="35"/>
        <v>2019</v>
      </c>
      <c r="AU40" s="61">
        <v>43800</v>
      </c>
      <c r="AX40" s="91">
        <v>116.08651146827</v>
      </c>
      <c r="AY40" s="63">
        <f>+AX40/AX28-1</f>
        <v>-2.366264534676199E-2</v>
      </c>
      <c r="AZ40" s="63">
        <v>1.2E-2</v>
      </c>
      <c r="BA40" s="3"/>
      <c r="BB40" s="89">
        <v>43800</v>
      </c>
      <c r="BC40" s="35">
        <f>+EMPLEO!BA363</f>
        <v>9115.641039495109</v>
      </c>
      <c r="BD40" s="64">
        <f t="shared" si="33"/>
        <v>2.1022676261656326E-2</v>
      </c>
      <c r="BE40" s="98">
        <f>+EMPLEO!BH363</f>
        <v>762.70497830724003</v>
      </c>
      <c r="BF40" s="64">
        <f t="shared" si="29"/>
        <v>3.1850288487742517E-3</v>
      </c>
      <c r="BG40" s="35">
        <f t="shared" si="38"/>
        <v>8352.9360611878692</v>
      </c>
      <c r="BH40" s="64">
        <f t="shared" si="39"/>
        <v>2.2683085074816756E-2</v>
      </c>
      <c r="BO40" s="3"/>
    </row>
    <row r="41" spans="1:81" x14ac:dyDescent="0.5">
      <c r="A41" s="120">
        <f t="shared" si="34"/>
        <v>2020</v>
      </c>
      <c r="B41" s="121">
        <v>43831</v>
      </c>
      <c r="C41" s="150"/>
      <c r="D41" s="131"/>
      <c r="E41" s="122"/>
      <c r="F41" s="130"/>
      <c r="G41" s="122"/>
      <c r="H41" s="122"/>
      <c r="I41" s="123"/>
      <c r="J41" s="129">
        <v>43831</v>
      </c>
      <c r="K41" s="35">
        <f>+EMPLEO!BA364</f>
        <v>9063.3737370672861</v>
      </c>
      <c r="L41" s="130">
        <f t="shared" si="31"/>
        <v>1.7483450824424152E-2</v>
      </c>
      <c r="M41" s="35">
        <f>+EMPLEO!CR364</f>
        <v>37.24</v>
      </c>
      <c r="N41" s="130">
        <f t="shared" si="36"/>
        <v>1.6930638995084735E-2</v>
      </c>
      <c r="O41" s="122"/>
      <c r="P41" s="122"/>
      <c r="Q41" s="122"/>
      <c r="R41" s="123"/>
      <c r="AE41" s="138">
        <v>43831</v>
      </c>
      <c r="AF41" s="35">
        <f>+CAPITAL!AI365</f>
        <v>6528.8737376473173</v>
      </c>
      <c r="AG41" s="130">
        <f t="shared" si="32"/>
        <v>3.3234552662528394E-2</v>
      </c>
      <c r="AH41" s="35">
        <f>+CAPITAL!AC365</f>
        <v>9831.245027021474</v>
      </c>
      <c r="AI41" s="35">
        <f>+CAPITAL!AH365</f>
        <v>7.8105192968303205</v>
      </c>
      <c r="AJ41" s="113">
        <f t="shared" si="6"/>
        <v>0.66409429524973795</v>
      </c>
      <c r="AK41" s="130">
        <f t="shared" si="27"/>
        <v>7.0014329631322703E-3</v>
      </c>
      <c r="AL41" s="113">
        <f t="shared" si="0"/>
        <v>0.98598375083603929</v>
      </c>
      <c r="AM41" s="130">
        <f t="shared" si="28"/>
        <v>-8.3497591556788153E-3</v>
      </c>
      <c r="AN41" s="139"/>
      <c r="AO41" s="139"/>
      <c r="AP41" s="139"/>
      <c r="AQ41" s="139"/>
      <c r="AR41" s="87"/>
      <c r="AS41" s="140"/>
      <c r="AT41" s="120">
        <f t="shared" si="35"/>
        <v>2020</v>
      </c>
      <c r="AU41" s="121">
        <v>43831</v>
      </c>
      <c r="AV41" s="122"/>
      <c r="AW41" s="122"/>
      <c r="AX41" s="154"/>
      <c r="AY41" s="131"/>
      <c r="AZ41" s="122"/>
      <c r="BA41" s="123"/>
      <c r="BB41" s="129">
        <v>43831</v>
      </c>
      <c r="BC41" s="35">
        <f>+EMPLEO!BA364</f>
        <v>9063.3737370672861</v>
      </c>
      <c r="BD41" s="130">
        <f t="shared" si="33"/>
        <v>1.7483450824424152E-2</v>
      </c>
      <c r="BE41" s="98">
        <f>+EMPLEO!BH364</f>
        <v>726.95676040021999</v>
      </c>
      <c r="BF41" s="130">
        <f t="shared" si="29"/>
        <v>-5.179518835342467E-2</v>
      </c>
      <c r="BG41" s="113">
        <f t="shared" si="38"/>
        <v>8336.4169766670657</v>
      </c>
      <c r="BH41" s="130">
        <f t="shared" si="39"/>
        <v>2.4007685286840053E-2</v>
      </c>
      <c r="BI41" s="122"/>
      <c r="BJ41" s="122"/>
      <c r="BK41" s="142"/>
      <c r="BL41" s="122"/>
      <c r="BM41" s="122"/>
      <c r="BN41" s="122"/>
      <c r="BO41" s="123"/>
    </row>
    <row r="42" spans="1:81" x14ac:dyDescent="0.5">
      <c r="A42" s="29">
        <f t="shared" si="34"/>
        <v>2020</v>
      </c>
      <c r="B42" s="61">
        <v>43862</v>
      </c>
      <c r="C42" s="62"/>
      <c r="D42" s="63"/>
      <c r="F42" s="64"/>
      <c r="I42" s="3"/>
      <c r="J42" s="89">
        <v>43862</v>
      </c>
      <c r="K42" s="35">
        <f>+EMPLEO!BA365</f>
        <v>8942.424519777991</v>
      </c>
      <c r="L42" s="64">
        <f t="shared" si="31"/>
        <v>7.1307334322174842E-3</v>
      </c>
      <c r="M42" s="35">
        <f>+EMPLEO!CR365</f>
        <v>36.35</v>
      </c>
      <c r="N42" s="64">
        <f t="shared" si="36"/>
        <v>-9.5367847411444995E-3</v>
      </c>
      <c r="R42" s="3"/>
      <c r="AE42" s="82">
        <v>43862</v>
      </c>
      <c r="AF42" s="35">
        <f>+CAPITAL!AI366</f>
        <v>6475.6429659597497</v>
      </c>
      <c r="AG42" s="64">
        <f t="shared" si="32"/>
        <v>2.854251452951706E-2</v>
      </c>
      <c r="AH42" s="35">
        <f>+CAPITAL!AC366</f>
        <v>9744.2293154690688</v>
      </c>
      <c r="AI42" s="35">
        <f>+CAPITAL!AH366</f>
        <v>8.2285090973609361</v>
      </c>
      <c r="AJ42" s="35">
        <f t="shared" si="6"/>
        <v>0.66456184027602849</v>
      </c>
      <c r="AK42" s="64">
        <f t="shared" si="27"/>
        <v>1.033646116065734E-2</v>
      </c>
      <c r="AL42" s="35">
        <f t="shared" si="0"/>
        <v>0.98151327168597924</v>
      </c>
      <c r="AM42" s="64">
        <f t="shared" si="28"/>
        <v>-1.0696313698339566E-2</v>
      </c>
      <c r="AS42" s="81"/>
      <c r="AT42" s="29">
        <f t="shared" si="35"/>
        <v>2020</v>
      </c>
      <c r="AU42" s="61">
        <v>43862</v>
      </c>
      <c r="AX42" s="91"/>
      <c r="AY42" s="63"/>
      <c r="BA42" s="3"/>
      <c r="BB42" s="89">
        <v>43862</v>
      </c>
      <c r="BC42" s="35">
        <f>+EMPLEO!BA365</f>
        <v>8942.424519777991</v>
      </c>
      <c r="BD42" s="64">
        <f t="shared" si="33"/>
        <v>7.1307334322174842E-3</v>
      </c>
      <c r="BE42" s="98">
        <f>+EMPLEO!BH365</f>
        <v>679.11158581363998</v>
      </c>
      <c r="BF42" s="64">
        <f t="shared" si="29"/>
        <v>-9.0305423423589715E-2</v>
      </c>
      <c r="BG42" s="35">
        <f t="shared" si="38"/>
        <v>8263.312933964351</v>
      </c>
      <c r="BH42" s="64">
        <f t="shared" si="39"/>
        <v>1.6074844415463696E-2</v>
      </c>
      <c r="BK42" s="141"/>
      <c r="BO42" s="3"/>
    </row>
    <row r="43" spans="1:81" x14ac:dyDescent="0.5">
      <c r="A43" s="29">
        <f t="shared" si="34"/>
        <v>2020</v>
      </c>
      <c r="B43" s="61">
        <v>43891</v>
      </c>
      <c r="C43" s="62">
        <v>42455.073570426001</v>
      </c>
      <c r="D43" s="63">
        <f>+C43/C31-1</f>
        <v>1.3920994843701351E-3</v>
      </c>
      <c r="E43" s="135">
        <v>99.8390867022827</v>
      </c>
      <c r="F43" s="64">
        <f>+E43/E31-1</f>
        <v>1.3920994843501511E-3</v>
      </c>
      <c r="G43" s="65">
        <v>-5.5E-2</v>
      </c>
      <c r="H43" s="65">
        <v>-0.06</v>
      </c>
      <c r="I43" s="3"/>
      <c r="J43" s="89">
        <v>43891</v>
      </c>
      <c r="K43" s="35">
        <f>+EMPLEO!BA366</f>
        <v>8235.9307920195133</v>
      </c>
      <c r="L43" s="64">
        <f t="shared" si="31"/>
        <v>-7.6276895500613451E-2</v>
      </c>
      <c r="M43" s="35">
        <f>+EMPLEO!CR366</f>
        <v>35.229999999999997</v>
      </c>
      <c r="N43" s="64">
        <f t="shared" si="36"/>
        <v>-6.5021231422505377E-2</v>
      </c>
      <c r="R43" s="3"/>
      <c r="AE43" s="82">
        <v>43891</v>
      </c>
      <c r="AF43" s="35">
        <f>+CAPITAL!AI367</f>
        <v>6120.3240843203557</v>
      </c>
      <c r="AG43" s="64">
        <f t="shared" si="32"/>
        <v>-2.569533840827587E-2</v>
      </c>
      <c r="AH43" s="35">
        <f>+CAPITAL!AC367</f>
        <v>9050.6579501370798</v>
      </c>
      <c r="AI43" s="35">
        <f>+CAPITAL!AH367</f>
        <v>9.001855584490615</v>
      </c>
      <c r="AJ43" s="35">
        <f>+AF43/AH43</f>
        <v>0.6762297413115318</v>
      </c>
      <c r="AK43" s="64">
        <f t="shared" si="27"/>
        <v>3.3124536971478769E-2</v>
      </c>
      <c r="AL43" s="35">
        <f t="shared" si="0"/>
        <v>0.97324218626213244</v>
      </c>
      <c r="AM43" s="64">
        <f t="shared" si="28"/>
        <v>-2.0510685983268773E-2</v>
      </c>
      <c r="AS43" s="81"/>
      <c r="AT43" s="29">
        <f t="shared" si="35"/>
        <v>2020</v>
      </c>
      <c r="AU43" s="61">
        <v>43891</v>
      </c>
      <c r="AX43" s="91">
        <v>111.3</v>
      </c>
      <c r="AY43" s="63">
        <f>+AX43/AX31-1</f>
        <v>-5.0470419378522147E-3</v>
      </c>
      <c r="AZ43" s="63">
        <v>-0.06</v>
      </c>
      <c r="BA43" s="3"/>
      <c r="BB43" s="89">
        <v>43891</v>
      </c>
      <c r="BC43" s="35">
        <f>+EMPLEO!BA366</f>
        <v>8235.9307920195133</v>
      </c>
      <c r="BD43" s="64">
        <f t="shared" si="33"/>
        <v>-7.6276895500613451E-2</v>
      </c>
      <c r="BE43" s="98">
        <f>+EMPLEO!BH366</f>
        <v>598.61009865172002</v>
      </c>
      <c r="BF43" s="64">
        <f t="shared" si="29"/>
        <v>-0.15503120388216107</v>
      </c>
      <c r="BG43" s="35">
        <f t="shared" si="38"/>
        <v>7637.320693367793</v>
      </c>
      <c r="BH43" s="64">
        <f t="shared" si="39"/>
        <v>-6.9479183578446846E-2</v>
      </c>
      <c r="BK43" s="141"/>
      <c r="BO43" s="3"/>
    </row>
    <row r="44" spans="1:81" x14ac:dyDescent="0.5">
      <c r="A44" s="29">
        <f t="shared" si="34"/>
        <v>2020</v>
      </c>
      <c r="B44" s="61">
        <v>43922</v>
      </c>
      <c r="C44" s="62"/>
      <c r="D44" s="63"/>
      <c r="E44" s="135"/>
      <c r="F44" s="64"/>
      <c r="G44" s="65"/>
      <c r="H44" s="65"/>
      <c r="I44" s="3"/>
      <c r="J44" s="89">
        <v>43922</v>
      </c>
      <c r="K44" s="35">
        <f>+EMPLEO!BA367</f>
        <v>7450.5225645242326</v>
      </c>
      <c r="L44" s="64">
        <f t="shared" si="31"/>
        <v>-0.16523325263989186</v>
      </c>
      <c r="M44" s="35">
        <f>+EMPLEO!CR367</f>
        <v>33.78</v>
      </c>
      <c r="N44" s="64">
        <f t="shared" si="36"/>
        <v>-0.11962470680218917</v>
      </c>
      <c r="R44" s="3"/>
      <c r="AE44" s="82">
        <v>43922</v>
      </c>
      <c r="AF44" s="35">
        <f>+CAPITAL!AI368</f>
        <v>5625.2559755446864</v>
      </c>
      <c r="AG44" s="64">
        <f t="shared" si="32"/>
        <v>-0.10351478661696778</v>
      </c>
      <c r="AH44" s="35">
        <f>+CAPITAL!AC368</f>
        <v>8390.8832100052732</v>
      </c>
      <c r="AI44" s="35">
        <f>+CAPITAL!AH368</f>
        <v>11.206932833479865</v>
      </c>
      <c r="AJ44" s="35">
        <f t="shared" si="6"/>
        <v>0.67040093810829615</v>
      </c>
      <c r="AK44" s="64">
        <f t="shared" si="27"/>
        <v>2.7922011698539917E-2</v>
      </c>
      <c r="AL44" s="35">
        <f>+(1-AI44/100)/(1-6.5/100)</f>
        <v>0.9496584723691992</v>
      </c>
      <c r="AM44" s="64">
        <f t="shared" si="28"/>
        <v>-4.2845212128625132E-2</v>
      </c>
      <c r="AS44" s="81"/>
      <c r="AT44" s="29">
        <f t="shared" si="35"/>
        <v>2020</v>
      </c>
      <c r="AU44" s="61">
        <v>43922</v>
      </c>
      <c r="AX44" s="91"/>
      <c r="AY44" s="63"/>
      <c r="AZ44" s="63"/>
      <c r="BA44" s="3"/>
      <c r="BB44" s="89">
        <v>43922</v>
      </c>
      <c r="BC44" s="35">
        <f>+EMPLEO!BA367</f>
        <v>7450.5225645242326</v>
      </c>
      <c r="BD44" s="64">
        <f t="shared" si="33"/>
        <v>-0.16523325263989186</v>
      </c>
      <c r="BE44" s="98">
        <f>+EMPLEO!BH367</f>
        <v>508.86383149228999</v>
      </c>
      <c r="BF44" s="64">
        <f t="shared" si="29"/>
        <v>-0.24294550290471262</v>
      </c>
      <c r="BG44" s="35">
        <f t="shared" si="38"/>
        <v>6941.6587330319426</v>
      </c>
      <c r="BH44" s="64">
        <f t="shared" si="39"/>
        <v>-0.15890409101266678</v>
      </c>
      <c r="BK44" s="141"/>
      <c r="BO44" s="3"/>
    </row>
    <row r="45" spans="1:81" x14ac:dyDescent="0.5">
      <c r="A45" s="29">
        <f t="shared" si="34"/>
        <v>2020</v>
      </c>
      <c r="B45" s="61">
        <v>43952</v>
      </c>
      <c r="C45" s="62"/>
      <c r="D45" s="63"/>
      <c r="E45" s="135"/>
      <c r="F45" s="64"/>
      <c r="G45" s="65"/>
      <c r="H45" s="65"/>
      <c r="I45" s="3"/>
      <c r="J45" s="89">
        <v>43952</v>
      </c>
      <c r="K45" s="35">
        <f>+EMPLEO!BA368</f>
        <v>7142.5682851833581</v>
      </c>
      <c r="L45" s="64">
        <f t="shared" si="31"/>
        <v>-0.19949767149051556</v>
      </c>
      <c r="M45" s="35">
        <f>+EMPLEO!CR368</f>
        <v>32.47</v>
      </c>
      <c r="N45" s="64">
        <f t="shared" si="36"/>
        <v>-0.14664914586070954</v>
      </c>
      <c r="R45" s="3"/>
      <c r="AE45" s="82">
        <v>43952</v>
      </c>
      <c r="AF45" s="35">
        <f>+CAPITAL!AI369</f>
        <v>5450.5820592447544</v>
      </c>
      <c r="AG45" s="64">
        <f t="shared" si="32"/>
        <v>-0.1294491332471257</v>
      </c>
      <c r="AH45" s="35">
        <f>+CAPITAL!AC369</f>
        <v>8136.6987170241828</v>
      </c>
      <c r="AI45" s="35">
        <f>+CAPITAL!AH369</f>
        <v>12.217859680127752</v>
      </c>
      <c r="AJ45" s="35">
        <f>+AF45/AH45</f>
        <v>0.66987635265892997</v>
      </c>
      <c r="AK45" s="64">
        <f t="shared" si="27"/>
        <v>2.9299241682887889E-2</v>
      </c>
      <c r="AL45" s="35">
        <f t="shared" si="0"/>
        <v>0.93884642053339296</v>
      </c>
      <c r="AM45" s="64">
        <f t="shared" si="28"/>
        <v>-5.3522923050402182E-2</v>
      </c>
      <c r="AS45" s="81"/>
      <c r="AT45" s="29">
        <f t="shared" si="35"/>
        <v>2020</v>
      </c>
      <c r="AU45" s="61">
        <v>43952</v>
      </c>
      <c r="AX45" s="91"/>
      <c r="AY45" s="63"/>
      <c r="AZ45" s="63"/>
      <c r="BA45" s="3"/>
      <c r="BB45" s="89">
        <v>43952</v>
      </c>
      <c r="BC45" s="35">
        <f>+EMPLEO!BA368</f>
        <v>7142.5682851833581</v>
      </c>
      <c r="BD45" s="64">
        <f t="shared" si="33"/>
        <v>-0.19949767149051556</v>
      </c>
      <c r="BE45" s="98">
        <f>+EMPLEO!BH368</f>
        <v>468.49760616744999</v>
      </c>
      <c r="BF45" s="64">
        <f t="shared" si="29"/>
        <v>-0.26624694028582818</v>
      </c>
      <c r="BG45" s="35">
        <f t="shared" si="38"/>
        <v>6674.0706790159084</v>
      </c>
      <c r="BH45" s="64">
        <f t="shared" si="39"/>
        <v>-0.1943529963306202</v>
      </c>
      <c r="BK45" s="141"/>
      <c r="BO45" s="3"/>
    </row>
    <row r="46" spans="1:81" x14ac:dyDescent="0.5">
      <c r="A46" s="29">
        <f t="shared" si="34"/>
        <v>2020</v>
      </c>
      <c r="B46" s="61">
        <v>43983</v>
      </c>
      <c r="C46" s="62">
        <v>37351.840909250001</v>
      </c>
      <c r="D46" s="63">
        <f>+C46/C34-1</f>
        <v>-0.14182971161207392</v>
      </c>
      <c r="E46" s="135">
        <v>87.838116140406996</v>
      </c>
      <c r="F46" s="64">
        <f>+E46/E34-1</f>
        <v>-0.14182971161205626</v>
      </c>
      <c r="G46" s="65">
        <v>-5.5E-2</v>
      </c>
      <c r="H46" s="65">
        <v>-0.06</v>
      </c>
      <c r="I46" s="3"/>
      <c r="J46" s="89">
        <v>43983</v>
      </c>
      <c r="K46" s="35">
        <f>+EMPLEO!BA369</f>
        <v>7073.1925249337692</v>
      </c>
      <c r="L46" s="64">
        <f t="shared" si="31"/>
        <v>-0.20620094703913328</v>
      </c>
      <c r="M46" s="35">
        <f>+EMPLEO!CR369</f>
        <v>32.24</v>
      </c>
      <c r="N46" s="64">
        <f t="shared" si="36"/>
        <v>-0.14391927774827395</v>
      </c>
      <c r="R46" s="3"/>
      <c r="AE46" s="82">
        <v>43983</v>
      </c>
      <c r="AF46" s="35">
        <f>+CAPITAL!AI370</f>
        <v>5365.2152744538835</v>
      </c>
      <c r="AG46" s="64">
        <f t="shared" si="32"/>
        <v>-0.14845849194619543</v>
      </c>
      <c r="AH46" s="35">
        <f>+CAPITAL!AC370</f>
        <v>8138.6394235759863</v>
      </c>
      <c r="AI46" s="35">
        <f>+CAPITAL!AH370</f>
        <v>13.091216396144411</v>
      </c>
      <c r="AJ46" s="35">
        <f t="shared" ref="AJ46:AJ60" si="40">+AF46/AH46</f>
        <v>0.65922754347759205</v>
      </c>
      <c r="AK46" s="64">
        <f t="shared" si="27"/>
        <v>8.4296775144896419E-3</v>
      </c>
      <c r="AL46" s="35">
        <f t="shared" ref="AL46:AL60" si="41">+(1-AI46/100)/(1-6.5/100)</f>
        <v>0.92950570699310786</v>
      </c>
      <c r="AM46" s="64">
        <f t="shared" ref="AM46:AM61" si="42">+AL46/AL34-1</f>
        <v>-5.9951258491030557E-2</v>
      </c>
      <c r="AS46" s="81"/>
      <c r="AT46" s="29">
        <f t="shared" si="35"/>
        <v>2020</v>
      </c>
      <c r="AU46" s="61">
        <v>43983</v>
      </c>
      <c r="AX46" s="91">
        <v>97.4</v>
      </c>
      <c r="AY46" s="63">
        <f>+AX46/AX34-1</f>
        <v>-0.1604920348917025</v>
      </c>
      <c r="AZ46" s="63">
        <v>-0.06</v>
      </c>
      <c r="BA46" s="3"/>
      <c r="BB46" s="89">
        <v>43983</v>
      </c>
      <c r="BC46" s="35">
        <f>+EMPLEO!BA369</f>
        <v>7073.1925249337692</v>
      </c>
      <c r="BD46" s="64">
        <f t="shared" si="33"/>
        <v>-0.20620094703913328</v>
      </c>
      <c r="BE46" s="98">
        <f>+EMPLEO!BH369</f>
        <v>447.79390717191001</v>
      </c>
      <c r="BF46" s="64">
        <f t="shared" si="29"/>
        <v>-0.28906920368078637</v>
      </c>
      <c r="BG46" s="35">
        <f t="shared" si="38"/>
        <v>6625.398617761859</v>
      </c>
      <c r="BH46" s="64">
        <f t="shared" si="39"/>
        <v>-0.19989757956447041</v>
      </c>
      <c r="BK46" s="141"/>
      <c r="BO46" s="3"/>
    </row>
    <row r="47" spans="1:81" x14ac:dyDescent="0.5">
      <c r="A47" s="29">
        <f t="shared" si="34"/>
        <v>2020</v>
      </c>
      <c r="B47" s="61">
        <v>44013</v>
      </c>
      <c r="D47" s="63"/>
      <c r="E47" s="135"/>
      <c r="F47" s="64"/>
      <c r="G47" s="65"/>
      <c r="H47" s="65"/>
      <c r="I47" s="3"/>
      <c r="J47" s="89">
        <v>44013</v>
      </c>
      <c r="K47" s="35">
        <f>+EMPLEO!BA370</f>
        <v>7191.4135982542148</v>
      </c>
      <c r="L47" s="64">
        <f t="shared" si="31"/>
        <v>-0.19451456228010122</v>
      </c>
      <c r="M47" s="35">
        <f>+EMPLEO!CR370</f>
        <v>32.83</v>
      </c>
      <c r="N47" s="64">
        <f t="shared" si="36"/>
        <v>-0.1380939879233396</v>
      </c>
      <c r="R47" s="3"/>
      <c r="AE47" s="82">
        <v>44013</v>
      </c>
      <c r="AF47" s="35">
        <f>+CAPITAL!AI371</f>
        <v>5453.5480017540212</v>
      </c>
      <c r="AG47" s="64">
        <f t="shared" si="32"/>
        <v>-0.13499406808693692</v>
      </c>
      <c r="AH47" s="35">
        <f>+CAPITAL!AC371</f>
        <v>8257.2097672124528</v>
      </c>
      <c r="AI47" s="35">
        <f>+CAPITAL!AH371</f>
        <v>12.907461467072057</v>
      </c>
      <c r="AJ47" s="35">
        <f t="shared" si="40"/>
        <v>0.66045893897583297</v>
      </c>
      <c r="AK47" s="64">
        <f t="shared" si="27"/>
        <v>1.1900671034980492E-2</v>
      </c>
      <c r="AL47" s="35">
        <f t="shared" si="41"/>
        <v>0.93147100035217045</v>
      </c>
      <c r="AM47" s="64">
        <f t="shared" si="42"/>
        <v>-5.7727554382156043E-2</v>
      </c>
      <c r="AS47" s="81"/>
      <c r="AT47" s="29">
        <f t="shared" si="35"/>
        <v>2020</v>
      </c>
      <c r="AU47" s="61">
        <v>44013</v>
      </c>
      <c r="AY47" s="63"/>
      <c r="AZ47" s="63"/>
      <c r="BA47" s="3"/>
      <c r="BB47" s="89">
        <v>44013</v>
      </c>
      <c r="BC47" s="35">
        <f>+EMPLEO!BA370</f>
        <v>7191.4135982542148</v>
      </c>
      <c r="BD47" s="64">
        <f t="shared" si="33"/>
        <v>-0.19451456228010122</v>
      </c>
      <c r="BE47" s="98">
        <f>+EMPLEO!BH370</f>
        <v>421.61353780568999</v>
      </c>
      <c r="BF47" s="64">
        <f t="shared" si="29"/>
        <v>-0.34166966957506462</v>
      </c>
      <c r="BG47" s="35">
        <f t="shared" si="38"/>
        <v>6769.8000604485251</v>
      </c>
      <c r="BH47" s="64">
        <f t="shared" si="39"/>
        <v>-0.18314310405648515</v>
      </c>
      <c r="BK47" s="141"/>
      <c r="BO47" s="3"/>
    </row>
    <row r="48" spans="1:81" x14ac:dyDescent="0.5">
      <c r="A48" s="29">
        <f t="shared" si="34"/>
        <v>2020</v>
      </c>
      <c r="B48" s="61">
        <v>44044</v>
      </c>
      <c r="D48" s="63"/>
      <c r="E48" s="135"/>
      <c r="F48" s="64"/>
      <c r="G48" s="65"/>
      <c r="H48" s="65"/>
      <c r="I48" s="3"/>
      <c r="J48" s="89">
        <v>44044</v>
      </c>
      <c r="K48" s="35">
        <f>+EMPLEO!BA371</f>
        <v>7365.0552540326707</v>
      </c>
      <c r="L48" s="64">
        <f t="shared" si="31"/>
        <v>-0.18166879750716458</v>
      </c>
      <c r="M48" s="35">
        <f>+EMPLEO!CR371</f>
        <v>33.76</v>
      </c>
      <c r="N48" s="64">
        <f t="shared" si="36"/>
        <v>-7.6333789329685375E-2</v>
      </c>
      <c r="R48" s="3"/>
      <c r="AE48" s="82">
        <v>44044</v>
      </c>
      <c r="AF48" s="35">
        <f>+CAPITAL!AI372</f>
        <v>5534.9672213092772</v>
      </c>
      <c r="AG48" s="64">
        <f t="shared" si="32"/>
        <v>-0.12484527781436905</v>
      </c>
      <c r="AH48" s="35">
        <f>+CAPITAL!AC372</f>
        <v>8402.6373375368657</v>
      </c>
      <c r="AI48" s="35">
        <f>+CAPITAL!AH372</f>
        <v>12.348290683320172</v>
      </c>
      <c r="AJ48" s="35">
        <f t="shared" si="40"/>
        <v>0.65871785237988001</v>
      </c>
      <c r="AK48" s="64">
        <f t="shared" si="27"/>
        <v>1.1605440725650729E-2</v>
      </c>
      <c r="AL48" s="35">
        <f t="shared" si="41"/>
        <v>0.93745143654203023</v>
      </c>
      <c r="AM48" s="64">
        <f t="shared" si="42"/>
        <v>-5.4077781023819438E-2</v>
      </c>
      <c r="AS48" s="81"/>
      <c r="AT48" s="29">
        <f t="shared" si="35"/>
        <v>2020</v>
      </c>
      <c r="AU48" s="61">
        <v>44044</v>
      </c>
      <c r="AY48" s="63"/>
      <c r="AZ48" s="63"/>
      <c r="BA48" s="3"/>
      <c r="BB48" s="89">
        <v>44044</v>
      </c>
      <c r="BC48" s="35">
        <f>+EMPLEO!BA371</f>
        <v>7365.0552540326707</v>
      </c>
      <c r="BD48" s="64">
        <f t="shared" si="33"/>
        <v>-0.18166879750716458</v>
      </c>
      <c r="BE48" s="98">
        <f>+EMPLEO!BH371</f>
        <v>476.65215909827998</v>
      </c>
      <c r="BF48" s="64">
        <f t="shared" si="29"/>
        <v>-0.25094158621612539</v>
      </c>
      <c r="BG48" s="35">
        <f t="shared" si="38"/>
        <v>6888.4030949343905</v>
      </c>
      <c r="BH48" s="64">
        <f t="shared" si="39"/>
        <v>-0.17639835351773414</v>
      </c>
      <c r="BK48" s="141"/>
      <c r="BO48" s="3"/>
    </row>
    <row r="49" spans="1:67" x14ac:dyDescent="0.5">
      <c r="A49" s="29">
        <f t="shared" si="34"/>
        <v>2020</v>
      </c>
      <c r="B49" s="61">
        <v>44075</v>
      </c>
      <c r="C49" s="62">
        <v>37717.967110757003</v>
      </c>
      <c r="D49" s="63">
        <f>+C49/C37-1</f>
        <v>-9.9766119534090647E-2</v>
      </c>
      <c r="E49" s="135">
        <v>88.699113484236307</v>
      </c>
      <c r="F49" s="64">
        <f>+E49/E37-1</f>
        <v>-9.9766119534098419E-2</v>
      </c>
      <c r="G49" s="65">
        <v>-5.5E-2</v>
      </c>
      <c r="H49" s="65">
        <v>-0.06</v>
      </c>
      <c r="I49" s="3"/>
      <c r="J49" s="89">
        <v>44075</v>
      </c>
      <c r="K49" s="35">
        <f>+EMPLEO!BA372</f>
        <v>7667.659398293853</v>
      </c>
      <c r="L49" s="64">
        <f t="shared" si="31"/>
        <v>-0.14750365420579015</v>
      </c>
      <c r="M49" s="35">
        <f>+EMPLEO!CR372</f>
        <v>35.35</v>
      </c>
      <c r="N49" s="64">
        <f t="shared" si="36"/>
        <v>-2.6438997521344043E-2</v>
      </c>
      <c r="R49" s="3"/>
      <c r="AE49" s="82">
        <v>44075</v>
      </c>
      <c r="AF49" s="35">
        <f>+CAPITAL!AI373</f>
        <v>5709.9842887138639</v>
      </c>
      <c r="AG49" s="64">
        <f>+AF49/AF37-1</f>
        <v>-9.5831104919671506E-2</v>
      </c>
      <c r="AH49" s="35">
        <f>+CAPITAL!AC373</f>
        <v>8671.5704730726829</v>
      </c>
      <c r="AI49" s="35">
        <f>+CAPITAL!AH373</f>
        <v>11.577038760121416</v>
      </c>
      <c r="AJ49" s="35">
        <f t="shared" si="40"/>
        <v>0.65847176200029067</v>
      </c>
      <c r="AK49" s="64">
        <f>+AJ49/AJ37-1</f>
        <v>9.9467183722266039E-3</v>
      </c>
      <c r="AL49" s="35">
        <f t="shared" si="41"/>
        <v>0.94570012021260508</v>
      </c>
      <c r="AM49" s="64">
        <f t="shared" si="42"/>
        <v>-4.777095126381925E-2</v>
      </c>
      <c r="AS49" s="81"/>
      <c r="AT49" s="29">
        <f t="shared" si="35"/>
        <v>2020</v>
      </c>
      <c r="AU49" s="61">
        <v>44075</v>
      </c>
      <c r="AX49" s="91">
        <v>99.7</v>
      </c>
      <c r="AY49" s="63">
        <f>+AX49/AX37-1</f>
        <v>-0.10218205877106978</v>
      </c>
      <c r="AZ49" s="63">
        <v>-0.06</v>
      </c>
      <c r="BA49" s="3"/>
      <c r="BB49" s="89">
        <v>44075</v>
      </c>
      <c r="BC49" s="35">
        <f>+EMPLEO!BA372</f>
        <v>7667.659398293853</v>
      </c>
      <c r="BD49" s="64">
        <f t="shared" si="33"/>
        <v>-0.14750365420579015</v>
      </c>
      <c r="BE49" s="98">
        <f>+EMPLEO!BH372</f>
        <v>508.33268641461001</v>
      </c>
      <c r="BF49" s="64">
        <f t="shared" si="29"/>
        <v>-0.2106077354345407</v>
      </c>
      <c r="BG49" s="141">
        <f t="shared" si="38"/>
        <v>7159.3267118792428</v>
      </c>
      <c r="BH49" s="64">
        <f t="shared" si="39"/>
        <v>-0.1426372852934823</v>
      </c>
      <c r="BK49" s="141"/>
      <c r="BO49" s="3"/>
    </row>
    <row r="50" spans="1:67" x14ac:dyDescent="0.5">
      <c r="A50" s="29">
        <f t="shared" si="34"/>
        <v>2020</v>
      </c>
      <c r="B50" s="61">
        <v>44105</v>
      </c>
      <c r="C50" s="62"/>
      <c r="D50" s="63"/>
      <c r="E50" s="135"/>
      <c r="F50" s="64"/>
      <c r="G50" s="65"/>
      <c r="H50" s="65"/>
      <c r="I50" s="3"/>
      <c r="J50" s="89">
        <v>44105</v>
      </c>
      <c r="K50" s="35">
        <f>+EMPLEO!BA373</f>
        <v>7916.7236210867441</v>
      </c>
      <c r="L50" s="64">
        <f t="shared" si="31"/>
        <v>-0.12477545242189125</v>
      </c>
      <c r="M50" s="35">
        <f>+EMPLEO!CR373</f>
        <v>36.619999999999997</v>
      </c>
      <c r="N50" s="64">
        <f t="shared" si="36"/>
        <v>2.2333891680625273E-2</v>
      </c>
      <c r="R50" s="3"/>
      <c r="AE50" s="82">
        <v>44105</v>
      </c>
      <c r="AF50" s="35">
        <f>+CAPITAL!AI374</f>
        <v>5833.6849867414849</v>
      </c>
      <c r="AG50" s="64">
        <f t="shared" ref="AG50:AG81" si="43">+AF50/AF38-1</f>
        <v>-8.8334231933306806E-2</v>
      </c>
      <c r="AH50" s="35">
        <f>+CAPITAL!AC374</f>
        <v>8871.0760173646177</v>
      </c>
      <c r="AI50" s="35">
        <f>+CAPITAL!AH374</f>
        <v>10.75802297725572</v>
      </c>
      <c r="AJ50" s="35">
        <f t="shared" si="40"/>
        <v>0.65760737201692154</v>
      </c>
      <c r="AK50" s="64">
        <f t="shared" ref="AK50:AK61" si="44">+AJ50/AJ38-1</f>
        <v>-8.8132145156027963E-4</v>
      </c>
      <c r="AL50" s="35">
        <f t="shared" si="41"/>
        <v>0.95445964730207777</v>
      </c>
      <c r="AM50" s="64">
        <f t="shared" si="42"/>
        <v>-4.0818220844481945E-2</v>
      </c>
      <c r="AS50" s="81"/>
      <c r="AT50" s="29">
        <f t="shared" si="35"/>
        <v>2020</v>
      </c>
      <c r="AU50" s="61">
        <v>44105</v>
      </c>
      <c r="AY50" s="63"/>
      <c r="AZ50" s="63"/>
      <c r="BA50" s="3"/>
      <c r="BB50" s="89">
        <v>44105</v>
      </c>
      <c r="BC50" s="35">
        <f>+EMPLEO!BA373</f>
        <v>7916.7236210867441</v>
      </c>
      <c r="BD50" s="64">
        <f t="shared" si="33"/>
        <v>-0.12477545242189125</v>
      </c>
      <c r="BE50" s="98">
        <f>+EMPLEO!BH373</f>
        <v>542.22221683272005</v>
      </c>
      <c r="BF50" s="64">
        <f t="shared" si="29"/>
        <v>-0.19037389889404466</v>
      </c>
      <c r="BG50" s="141">
        <f t="shared" si="38"/>
        <v>7374.5014042540242</v>
      </c>
      <c r="BH50" s="64">
        <f t="shared" si="39"/>
        <v>-0.11953017848720937</v>
      </c>
      <c r="BK50" s="141"/>
      <c r="BO50" s="3"/>
    </row>
    <row r="51" spans="1:67" x14ac:dyDescent="0.5">
      <c r="A51" s="29">
        <f t="shared" si="34"/>
        <v>2020</v>
      </c>
      <c r="B51" s="61">
        <v>44136</v>
      </c>
      <c r="C51" s="62"/>
      <c r="D51" s="63"/>
      <c r="E51" s="135"/>
      <c r="F51" s="64"/>
      <c r="G51" s="65"/>
      <c r="H51" s="65"/>
      <c r="I51" s="3"/>
      <c r="J51" s="89">
        <v>44136</v>
      </c>
      <c r="K51" s="35">
        <f>+EMPLEO!BA374</f>
        <v>8026.2166007514534</v>
      </c>
      <c r="L51" s="64">
        <f t="shared" si="31"/>
        <v>-0.1167492382037929</v>
      </c>
      <c r="M51" s="35">
        <f>+EMPLEO!CR374</f>
        <v>37.049999999999997</v>
      </c>
      <c r="N51" s="64">
        <f t="shared" si="36"/>
        <v>-1.2789768185451744E-2</v>
      </c>
      <c r="R51" s="3"/>
      <c r="AE51" s="82">
        <v>44136</v>
      </c>
      <c r="AF51" s="35">
        <f>+CAPITAL!AI375</f>
        <v>5927.2762600400001</v>
      </c>
      <c r="AG51" s="64">
        <f t="shared" si="43"/>
        <v>-8.125011488199485E-2</v>
      </c>
      <c r="AH51" s="35">
        <f>+CAPITAL!AC375</f>
        <v>8946.4800561464053</v>
      </c>
      <c r="AI51" s="35">
        <f>+CAPITAL!AH375</f>
        <v>10.286318749044609</v>
      </c>
      <c r="AJ51" s="35">
        <f t="shared" si="40"/>
        <v>0.66252606867075581</v>
      </c>
      <c r="AK51" s="64">
        <f t="shared" si="44"/>
        <v>4.1164811600391538E-3</v>
      </c>
      <c r="AL51" s="35">
        <f t="shared" si="41"/>
        <v>0.95950461230968331</v>
      </c>
      <c r="AM51" s="64">
        <f t="shared" si="42"/>
        <v>-3.4681079929859582E-2</v>
      </c>
      <c r="AS51" s="81"/>
      <c r="AT51" s="29">
        <f t="shared" si="35"/>
        <v>2020</v>
      </c>
      <c r="AU51" s="61">
        <v>44136</v>
      </c>
      <c r="AY51" s="63"/>
      <c r="AZ51" s="63"/>
      <c r="BA51" s="3"/>
      <c r="BB51" s="89">
        <v>44136</v>
      </c>
      <c r="BC51" s="35">
        <f>+EMPLEO!BA374</f>
        <v>8026.2166007514534</v>
      </c>
      <c r="BD51" s="64">
        <f t="shared" si="33"/>
        <v>-0.1167492382037929</v>
      </c>
      <c r="BE51" s="98">
        <f>+EMPLEO!BH374</f>
        <v>574.06992890379001</v>
      </c>
      <c r="BF51" s="64">
        <f t="shared" si="29"/>
        <v>-0.21395347099164719</v>
      </c>
      <c r="BG51" s="141">
        <f t="shared" si="38"/>
        <v>7452.1466718476631</v>
      </c>
      <c r="BH51" s="64">
        <f t="shared" si="39"/>
        <v>-0.10825427775286023</v>
      </c>
      <c r="BK51" s="141"/>
      <c r="BO51" s="3"/>
    </row>
    <row r="52" spans="1:67" ht="16.5" thickBot="1" x14ac:dyDescent="0.55000000000000004">
      <c r="A52" s="13">
        <f t="shared" si="34"/>
        <v>2020</v>
      </c>
      <c r="B52" s="88">
        <v>44166</v>
      </c>
      <c r="C52" s="127">
        <v>43374.562946828002</v>
      </c>
      <c r="D52" s="96">
        <f>+C52/C40-1</f>
        <v>-7.4219787385187974E-3</v>
      </c>
      <c r="E52" s="58">
        <v>102.001395511388</v>
      </c>
      <c r="F52" s="69">
        <f>+E52/E40-1</f>
        <v>-7.4219787384692815E-3</v>
      </c>
      <c r="G52" s="66">
        <v>-5.5E-2</v>
      </c>
      <c r="H52" s="66">
        <v>-0.06</v>
      </c>
      <c r="I52" s="4"/>
      <c r="J52" s="90">
        <v>44166</v>
      </c>
      <c r="K52" s="35">
        <f>+EMPLEO!BA375</f>
        <v>8121.4199958374447</v>
      </c>
      <c r="L52" s="69">
        <f t="shared" si="31"/>
        <v>-0.10906759484604844</v>
      </c>
      <c r="M52" s="35">
        <f>+EMPLEO!CR375</f>
        <v>36.5</v>
      </c>
      <c r="N52" s="69">
        <f t="shared" si="36"/>
        <v>-3.0286928799149848E-2</v>
      </c>
      <c r="O52" s="5"/>
      <c r="P52" s="5"/>
      <c r="Q52" s="5"/>
      <c r="R52" s="4"/>
      <c r="AE52" s="85">
        <v>44166</v>
      </c>
      <c r="AF52" s="35">
        <f>+CAPITAL!AI376</f>
        <v>6000.7436859363288</v>
      </c>
      <c r="AG52" s="69">
        <f t="shared" si="43"/>
        <v>-7.8517137516132873E-2</v>
      </c>
      <c r="AH52" s="35">
        <f>+CAPITAL!AC376</f>
        <v>9046.6337885950343</v>
      </c>
      <c r="AI52" s="35">
        <f>+CAPITAL!AH376</f>
        <v>10.2271608907611</v>
      </c>
      <c r="AJ52" s="43">
        <f t="shared" si="40"/>
        <v>0.66331232435885523</v>
      </c>
      <c r="AK52" s="69">
        <f t="shared" si="44"/>
        <v>3.179263996241577E-3</v>
      </c>
      <c r="AL52" s="43">
        <f t="shared" si="41"/>
        <v>0.96013731667635183</v>
      </c>
      <c r="AM52" s="69">
        <f t="shared" si="42"/>
        <v>-3.0079721652558677E-2</v>
      </c>
      <c r="AN52" s="77"/>
      <c r="AO52" s="77"/>
      <c r="AP52" s="77"/>
      <c r="AQ52" s="77"/>
      <c r="AR52" s="15"/>
      <c r="AS52" s="86"/>
      <c r="AT52" s="13">
        <f t="shared" si="35"/>
        <v>2020</v>
      </c>
      <c r="AU52" s="88">
        <v>44166</v>
      </c>
      <c r="AV52" s="5"/>
      <c r="AW52" s="5"/>
      <c r="AX52" s="157">
        <v>116.1</v>
      </c>
      <c r="AY52" s="96">
        <f>+AX52/AX40-1</f>
        <v>1.1619378995364471E-4</v>
      </c>
      <c r="AZ52" s="96">
        <v>-0.06</v>
      </c>
      <c r="BA52" s="4"/>
      <c r="BB52" s="89">
        <v>44166</v>
      </c>
      <c r="BC52" s="35">
        <f>+EMPLEO!BA375</f>
        <v>8121.4199958374447</v>
      </c>
      <c r="BD52" s="64">
        <f t="shared" si="33"/>
        <v>-0.10906759484604844</v>
      </c>
      <c r="BE52" s="98">
        <f>+EMPLEO!BH375</f>
        <v>593.61589957749004</v>
      </c>
      <c r="BF52" s="64">
        <f t="shared" si="29"/>
        <v>-0.22169657146466915</v>
      </c>
      <c r="BG52" s="141">
        <f t="shared" si="38"/>
        <v>7527.8040962599543</v>
      </c>
      <c r="BH52" s="64">
        <f t="shared" si="39"/>
        <v>-9.8783464746236005E-2</v>
      </c>
      <c r="BK52" s="141"/>
      <c r="BO52" s="3"/>
    </row>
    <row r="53" spans="1:67" x14ac:dyDescent="0.5">
      <c r="A53" s="29">
        <f t="shared" si="34"/>
        <v>2021</v>
      </c>
      <c r="B53" s="61">
        <v>44197</v>
      </c>
      <c r="C53" s="62"/>
      <c r="D53" s="63"/>
      <c r="E53" s="1"/>
      <c r="F53" s="64"/>
      <c r="G53" s="1"/>
      <c r="H53" s="1"/>
      <c r="I53" s="57"/>
      <c r="J53" s="129">
        <v>44197</v>
      </c>
      <c r="K53" s="35">
        <f>+EMPLEO!BA376</f>
        <v>8167.6233094410263</v>
      </c>
      <c r="L53" s="130">
        <f t="shared" si="31"/>
        <v>-9.8831897879575359E-2</v>
      </c>
      <c r="M53" s="35">
        <f>+EMPLEO!CR376</f>
        <v>35.28</v>
      </c>
      <c r="N53" s="130">
        <f t="shared" si="36"/>
        <v>-5.2631578947368474E-2</v>
      </c>
      <c r="O53" s="122"/>
      <c r="P53" s="122"/>
      <c r="Q53" s="122"/>
      <c r="R53" s="123"/>
      <c r="AE53" s="138">
        <v>44197</v>
      </c>
      <c r="AF53" s="35">
        <f>+CAPITAL!AI377</f>
        <v>6018.3549321777773</v>
      </c>
      <c r="AG53" s="130">
        <f t="shared" si="43"/>
        <v>-7.8194008030166851E-2</v>
      </c>
      <c r="AH53" s="35">
        <f>+CAPITAL!AC377</f>
        <v>9105.9476253577031</v>
      </c>
      <c r="AI53" s="35">
        <f>+CAPITAL!AH377</f>
        <v>10.304521336183726</v>
      </c>
      <c r="AJ53" s="113">
        <f t="shared" si="40"/>
        <v>0.66092571358726238</v>
      </c>
      <c r="AK53" s="130">
        <f t="shared" si="44"/>
        <v>-4.7712827608072939E-3</v>
      </c>
      <c r="AL53" s="113">
        <f t="shared" si="41"/>
        <v>0.95930993223332905</v>
      </c>
      <c r="AM53" s="130">
        <f t="shared" si="42"/>
        <v>-2.7053000194062871E-2</v>
      </c>
      <c r="AN53" s="139"/>
      <c r="AO53" s="139"/>
      <c r="AP53" s="139"/>
      <c r="AQ53" s="139"/>
      <c r="AR53" s="87"/>
      <c r="AS53" s="140"/>
      <c r="AT53" s="120">
        <f t="shared" si="35"/>
        <v>2021</v>
      </c>
      <c r="AU53" s="121">
        <v>44197</v>
      </c>
      <c r="AV53" s="122"/>
      <c r="AW53" s="122"/>
      <c r="AX53" s="154"/>
      <c r="AY53" s="131"/>
      <c r="AZ53" s="109"/>
      <c r="BA53" s="123"/>
      <c r="BB53" s="129">
        <v>44197</v>
      </c>
      <c r="BC53" s="35">
        <f>+EMPLEO!BA376</f>
        <v>8167.6233094410263</v>
      </c>
      <c r="BD53" s="130">
        <f t="shared" si="33"/>
        <v>-9.8831897879575359E-2</v>
      </c>
      <c r="BE53" s="98">
        <f>+EMPLEO!BH376</f>
        <v>618.49735971975997</v>
      </c>
      <c r="BF53" s="130">
        <f t="shared" si="29"/>
        <v>-0.14919649501677179</v>
      </c>
      <c r="BG53" s="142">
        <f t="shared" si="38"/>
        <v>7549.1259497212668</v>
      </c>
      <c r="BH53" s="130">
        <f t="shared" si="39"/>
        <v>-9.4439976928860525E-2</v>
      </c>
      <c r="BI53" s="122"/>
      <c r="BJ53" s="122"/>
      <c r="BK53" s="122"/>
      <c r="BL53" s="122"/>
      <c r="BM53" s="122"/>
      <c r="BN53" s="122"/>
      <c r="BO53" s="123"/>
    </row>
    <row r="54" spans="1:67" x14ac:dyDescent="0.5">
      <c r="A54" s="29">
        <f t="shared" si="34"/>
        <v>2021</v>
      </c>
      <c r="B54" s="61">
        <v>44228</v>
      </c>
      <c r="C54" s="62"/>
      <c r="D54" s="63"/>
      <c r="E54" s="1"/>
      <c r="F54" s="64"/>
      <c r="G54" s="1"/>
      <c r="H54" s="1"/>
      <c r="I54" s="57"/>
      <c r="J54" s="89">
        <v>44228</v>
      </c>
      <c r="K54" s="35">
        <f>+EMPLEO!BA377</f>
        <v>8148.2055685260202</v>
      </c>
      <c r="L54" s="64">
        <f t="shared" si="31"/>
        <v>-8.8814722393842249E-2</v>
      </c>
      <c r="M54" s="35">
        <f>+EMPLEO!CR377</f>
        <v>35.630000000000003</v>
      </c>
      <c r="N54" s="64">
        <f t="shared" si="36"/>
        <v>-1.9807427785419551E-2</v>
      </c>
      <c r="R54" s="3"/>
      <c r="AE54" s="82">
        <v>44228</v>
      </c>
      <c r="AF54" s="35">
        <f>+CAPITAL!AI378</f>
        <v>5978.2871944813051</v>
      </c>
      <c r="AG54" s="64">
        <f t="shared" si="43"/>
        <v>-7.6804075532402649E-2</v>
      </c>
      <c r="AH54" s="35">
        <f>+CAPITAL!AC378</f>
        <v>9089.2937424389966</v>
      </c>
      <c r="AI54" s="35">
        <f>+CAPITAL!AH378</f>
        <v>10.353809664208125</v>
      </c>
      <c r="AJ54" s="35">
        <f t="shared" si="40"/>
        <v>0.65772846206608648</v>
      </c>
      <c r="AK54" s="64">
        <f t="shared" si="44"/>
        <v>-1.0282531731138467E-2</v>
      </c>
      <c r="AL54" s="35">
        <f t="shared" si="41"/>
        <v>0.95878278434001996</v>
      </c>
      <c r="AM54" s="64">
        <f t="shared" si="42"/>
        <v>-2.3158614357719598E-2</v>
      </c>
      <c r="AS54" s="81"/>
      <c r="AT54" s="29">
        <f t="shared" si="35"/>
        <v>2021</v>
      </c>
      <c r="AU54" s="61">
        <v>44228</v>
      </c>
      <c r="AX54" s="91"/>
      <c r="AY54" s="63"/>
      <c r="AZ54" s="1"/>
      <c r="BA54" s="3"/>
      <c r="BB54" s="89">
        <v>44228</v>
      </c>
      <c r="BC54" s="35">
        <f>+EMPLEO!BA377</f>
        <v>8148.2055685260202</v>
      </c>
      <c r="BD54" s="64">
        <f t="shared" si="33"/>
        <v>-8.8814722393842249E-2</v>
      </c>
      <c r="BE54" s="98">
        <f>+EMPLEO!BH377</f>
        <v>613.67933747564996</v>
      </c>
      <c r="BF54" s="64">
        <f t="shared" si="29"/>
        <v>-9.6349774771690821E-2</v>
      </c>
      <c r="BG54" s="141">
        <f t="shared" si="38"/>
        <v>7534.5262310503704</v>
      </c>
      <c r="BH54" s="64">
        <f t="shared" si="39"/>
        <v>-8.8195462127360402E-2</v>
      </c>
      <c r="BO54" s="3"/>
    </row>
    <row r="55" spans="1:67" x14ac:dyDescent="0.5">
      <c r="A55" s="29">
        <f t="shared" si="34"/>
        <v>2021</v>
      </c>
      <c r="B55" s="61">
        <v>44256</v>
      </c>
      <c r="C55" s="62">
        <v>42086.806142478003</v>
      </c>
      <c r="D55" s="63">
        <f>+C55/C43-1</f>
        <v>-8.6742854734923602E-3</v>
      </c>
      <c r="E55" s="1">
        <v>98.973053962815001</v>
      </c>
      <c r="F55" s="64">
        <f>+E55/E43-1</f>
        <v>-8.6742854734858099E-3</v>
      </c>
      <c r="G55" s="158">
        <v>0.11899999999999999</v>
      </c>
      <c r="H55" s="65">
        <v>0.11749999999999999</v>
      </c>
      <c r="I55" s="57"/>
      <c r="J55" s="89">
        <v>44256</v>
      </c>
      <c r="K55" s="35">
        <f>+EMPLEO!BA378</f>
        <v>8104.128806984133</v>
      </c>
      <c r="L55" s="64">
        <f t="shared" si="31"/>
        <v>-1.6003289532628751E-2</v>
      </c>
      <c r="M55" s="35">
        <f>+EMPLEO!CR378</f>
        <v>35.78</v>
      </c>
      <c r="N55" s="64">
        <f t="shared" si="36"/>
        <v>1.5611694578484325E-2</v>
      </c>
      <c r="R55" s="3"/>
      <c r="AE55" s="82">
        <v>44256</v>
      </c>
      <c r="AF55" s="35">
        <f>+CAPITAL!AI379</f>
        <v>5936.926757464048</v>
      </c>
      <c r="AG55" s="64">
        <f t="shared" si="43"/>
        <v>-2.9965296662337382E-2</v>
      </c>
      <c r="AH55" s="35">
        <f>+CAPITAL!AC379</f>
        <v>9029.1032951418001</v>
      </c>
      <c r="AI55" s="35">
        <f>+CAPITAL!AH379</f>
        <v>10.244367108474373</v>
      </c>
      <c r="AJ55" s="35">
        <f t="shared" si="40"/>
        <v>0.65753226687067268</v>
      </c>
      <c r="AK55" s="64">
        <f t="shared" si="44"/>
        <v>-2.7649589035518951E-2</v>
      </c>
      <c r="AL55" s="35">
        <f t="shared" si="41"/>
        <v>0.95995329295749332</v>
      </c>
      <c r="AM55" s="64">
        <f t="shared" si="42"/>
        <v>-1.3654251215390545E-2</v>
      </c>
      <c r="AS55" s="81"/>
      <c r="AT55" s="29">
        <f t="shared" si="35"/>
        <v>2021</v>
      </c>
      <c r="AU55" s="61">
        <v>44256</v>
      </c>
      <c r="AX55" s="91">
        <v>112.6</v>
      </c>
      <c r="AY55" s="63">
        <f>+AX55/AX43-1</f>
        <v>1.1680143755615324E-2</v>
      </c>
      <c r="AZ55" s="63">
        <v>0.13100000000000001</v>
      </c>
      <c r="BA55" s="3"/>
      <c r="BB55" s="89">
        <v>44256</v>
      </c>
      <c r="BC55" s="35">
        <f>+EMPLEO!BA378</f>
        <v>8104.128806984133</v>
      </c>
      <c r="BD55" s="64">
        <f t="shared" si="33"/>
        <v>-1.6003289532628751E-2</v>
      </c>
      <c r="BE55" s="98">
        <f>+EMPLEO!BH378</f>
        <v>574.75164436316004</v>
      </c>
      <c r="BF55" s="64">
        <f t="shared" si="29"/>
        <v>-3.9856417962706558E-2</v>
      </c>
      <c r="BG55" s="141">
        <f t="shared" si="38"/>
        <v>7529.3771626209727</v>
      </c>
      <c r="BH55" s="64">
        <f t="shared" si="39"/>
        <v>-1.4133690999849957E-2</v>
      </c>
      <c r="BO55" s="3"/>
    </row>
    <row r="56" spans="1:67" x14ac:dyDescent="0.5">
      <c r="A56" s="29">
        <f t="shared" si="34"/>
        <v>2021</v>
      </c>
      <c r="B56" s="61">
        <v>44287</v>
      </c>
      <c r="C56" s="62"/>
      <c r="D56" s="63"/>
      <c r="E56" s="1"/>
      <c r="F56" s="64"/>
      <c r="G56" s="158"/>
      <c r="H56" s="65"/>
      <c r="I56" s="57"/>
      <c r="J56" s="89">
        <v>44287</v>
      </c>
      <c r="K56" s="35">
        <f>+EMPLEO!BA379</f>
        <v>8041.1104714103649</v>
      </c>
      <c r="L56" s="64">
        <f t="shared" si="31"/>
        <v>7.9267984463026187E-2</v>
      </c>
      <c r="M56" s="35">
        <f>+EMPLEO!CR379</f>
        <v>36.46</v>
      </c>
      <c r="N56" s="64">
        <f t="shared" si="36"/>
        <v>7.9336885731201789E-2</v>
      </c>
      <c r="R56" s="3"/>
      <c r="AE56" s="82">
        <v>44287</v>
      </c>
      <c r="AF56" s="35">
        <f>+CAPITAL!AI380</f>
        <v>5874.566397476784</v>
      </c>
      <c r="AG56" s="64">
        <f t="shared" si="43"/>
        <v>4.4319835935636265E-2</v>
      </c>
      <c r="AH56" s="35">
        <f>+CAPITAL!AC380</f>
        <v>8938.2717516501689</v>
      </c>
      <c r="AI56" s="35">
        <f>+CAPITAL!AH380</f>
        <v>10.037301451190995</v>
      </c>
      <c r="AJ56" s="35">
        <f t="shared" si="40"/>
        <v>0.65723739003485004</v>
      </c>
      <c r="AK56" s="64">
        <f t="shared" si="44"/>
        <v>-1.9635336595128172E-2</v>
      </c>
      <c r="AL56" s="35">
        <f t="shared" si="41"/>
        <v>0.96216789891774335</v>
      </c>
      <c r="AM56" s="64">
        <f t="shared" si="42"/>
        <v>1.3172552988797825E-2</v>
      </c>
      <c r="AS56" s="81"/>
      <c r="AT56" s="29">
        <f t="shared" si="35"/>
        <v>2021</v>
      </c>
      <c r="AU56" s="61">
        <v>44287</v>
      </c>
      <c r="AX56" s="91"/>
      <c r="AY56" s="63"/>
      <c r="AZ56" s="63"/>
      <c r="BA56" s="3"/>
      <c r="BB56" s="89">
        <v>44287</v>
      </c>
      <c r="BC56" s="35">
        <f>+EMPLEO!BA379</f>
        <v>8041.1104714103649</v>
      </c>
      <c r="BD56" s="64">
        <f t="shared" si="33"/>
        <v>7.9267984463026187E-2</v>
      </c>
      <c r="BE56" s="98">
        <f>+EMPLEO!BH379</f>
        <v>526.94935043158</v>
      </c>
      <c r="BF56" s="64">
        <f t="shared" si="29"/>
        <v>3.5540979374094173E-2</v>
      </c>
      <c r="BG56" s="141">
        <f t="shared" si="38"/>
        <v>7514.1611209787852</v>
      </c>
      <c r="BH56" s="64">
        <f t="shared" si="39"/>
        <v>8.2473427456550841E-2</v>
      </c>
      <c r="BO56" s="3"/>
    </row>
    <row r="57" spans="1:67" x14ac:dyDescent="0.5">
      <c r="A57" s="29">
        <f t="shared" si="34"/>
        <v>2021</v>
      </c>
      <c r="B57" s="61">
        <v>44317</v>
      </c>
      <c r="C57" s="62"/>
      <c r="D57" s="63"/>
      <c r="E57" s="1"/>
      <c r="F57" s="64"/>
      <c r="G57" s="158"/>
      <c r="H57" s="65"/>
      <c r="I57" s="57"/>
      <c r="J57" s="89">
        <v>44317</v>
      </c>
      <c r="K57" s="35">
        <f>+EMPLEO!BA380</f>
        <v>8041.1914145571882</v>
      </c>
      <c r="L57" s="64">
        <f t="shared" si="31"/>
        <v>0.1258123259721502</v>
      </c>
      <c r="M57" s="35">
        <f>+EMPLEO!CR380</f>
        <v>36.11</v>
      </c>
      <c r="N57" s="64">
        <f t="shared" si="36"/>
        <v>0.11210348013550964</v>
      </c>
      <c r="R57" s="3"/>
      <c r="AE57" s="82">
        <v>44317</v>
      </c>
      <c r="AF57" s="35">
        <f>+CAPITAL!AI381</f>
        <v>5885.1915379912998</v>
      </c>
      <c r="AG57" s="64">
        <f t="shared" si="43"/>
        <v>7.9736342655258641E-2</v>
      </c>
      <c r="AH57" s="35">
        <f>+CAPITAL!AC381</f>
        <v>8884.9496070841869</v>
      </c>
      <c r="AI57" s="35">
        <f>+CAPITAL!AH381</f>
        <v>9.4964882170432308</v>
      </c>
      <c r="AJ57" s="35">
        <f t="shared" si="40"/>
        <v>0.66237759337418112</v>
      </c>
      <c r="AK57" s="64">
        <f t="shared" si="44"/>
        <v>-1.1194243915290003E-2</v>
      </c>
      <c r="AL57" s="35">
        <f t="shared" si="41"/>
        <v>0.96795199767868201</v>
      </c>
      <c r="AM57" s="64">
        <f t="shared" si="42"/>
        <v>3.1001425269058469E-2</v>
      </c>
      <c r="AS57" s="81"/>
      <c r="AT57" s="29">
        <f t="shared" si="35"/>
        <v>2021</v>
      </c>
      <c r="AU57" s="61">
        <v>44317</v>
      </c>
      <c r="AX57" s="91"/>
      <c r="AY57" s="63"/>
      <c r="AZ57" s="63"/>
      <c r="BA57" s="3"/>
      <c r="BB57" s="89">
        <v>44317</v>
      </c>
      <c r="BC57" s="35">
        <f>+EMPLEO!BA380</f>
        <v>8041.1914145571882</v>
      </c>
      <c r="BD57" s="64">
        <f t="shared" si="33"/>
        <v>0.1258123259721502</v>
      </c>
      <c r="BE57" s="98">
        <f>+EMPLEO!BH380</f>
        <v>482.24607862898</v>
      </c>
      <c r="BF57" s="64">
        <f t="shared" si="29"/>
        <v>2.9345875583014269E-2</v>
      </c>
      <c r="BG57" s="141">
        <f t="shared" si="38"/>
        <v>7558.9453359282079</v>
      </c>
      <c r="BH57" s="64">
        <f t="shared" si="39"/>
        <v>0.13258395055576111</v>
      </c>
      <c r="BO57" s="3"/>
    </row>
    <row r="58" spans="1:67" x14ac:dyDescent="0.5">
      <c r="A58" s="29">
        <f t="shared" si="34"/>
        <v>2021</v>
      </c>
      <c r="B58" s="61">
        <v>44348</v>
      </c>
      <c r="C58" s="62">
        <v>43693.381056821003</v>
      </c>
      <c r="D58" s="63">
        <f>+C58/C46-1</f>
        <v>0.16977851675312072</v>
      </c>
      <c r="E58" s="1">
        <v>102.75114121311</v>
      </c>
      <c r="F58" s="64">
        <f>+E58/E46-1</f>
        <v>0.1697785167530792</v>
      </c>
      <c r="G58" s="158">
        <v>0.11899999999999999</v>
      </c>
      <c r="H58" s="65">
        <v>0.11749999999999999</v>
      </c>
      <c r="I58" s="57"/>
      <c r="J58" s="89">
        <v>44348</v>
      </c>
      <c r="K58" s="35">
        <f>+EMPLEO!BA381</f>
        <v>8148.94779488924</v>
      </c>
      <c r="L58" s="64">
        <f t="shared" si="31"/>
        <v>0.15208906956276347</v>
      </c>
      <c r="M58" s="35">
        <f>+EMPLEO!CR381</f>
        <v>36.4</v>
      </c>
      <c r="N58" s="64">
        <f t="shared" si="36"/>
        <v>0.12903225806451601</v>
      </c>
      <c r="R58" s="3"/>
      <c r="AE58" s="82">
        <v>44348</v>
      </c>
      <c r="AF58" s="35">
        <f>+CAPITAL!AI382</f>
        <v>5923.9575965598797</v>
      </c>
      <c r="AG58" s="64">
        <f t="shared" si="43"/>
        <v>0.10414164083339039</v>
      </c>
      <c r="AH58" s="35">
        <f>+CAPITAL!AC382</f>
        <v>8948.3277956890579</v>
      </c>
      <c r="AI58" s="35">
        <f>+CAPITAL!AH382</f>
        <v>8.9332892027601964</v>
      </c>
      <c r="AJ58" s="35">
        <f t="shared" si="40"/>
        <v>0.66201839403042462</v>
      </c>
      <c r="AK58" s="64">
        <f t="shared" si="44"/>
        <v>4.2335163032025669E-3</v>
      </c>
      <c r="AL58" s="35">
        <f t="shared" si="41"/>
        <v>0.97397551654801917</v>
      </c>
      <c r="AM58" s="64">
        <f t="shared" si="42"/>
        <v>4.7842427669183785E-2</v>
      </c>
      <c r="AS58" s="81"/>
      <c r="AT58" s="29">
        <f t="shared" si="35"/>
        <v>2021</v>
      </c>
      <c r="AU58" s="61">
        <v>44348</v>
      </c>
      <c r="AX58" s="91">
        <v>117.2</v>
      </c>
      <c r="AY58" s="63">
        <f>+AX58/AX46-1</f>
        <v>0.20328542094455848</v>
      </c>
      <c r="AZ58" s="63">
        <v>0.13100000000000001</v>
      </c>
      <c r="BA58" s="3"/>
      <c r="BB58" s="89">
        <v>44348</v>
      </c>
      <c r="BC58" s="35">
        <f>+EMPLEO!BA381</f>
        <v>8148.94779488924</v>
      </c>
      <c r="BD58" s="64">
        <f t="shared" si="33"/>
        <v>0.15208906956276347</v>
      </c>
      <c r="BE58" s="98">
        <f>+EMPLEO!BH381</f>
        <v>468.39682139637</v>
      </c>
      <c r="BF58" s="64">
        <f t="shared" si="29"/>
        <v>4.6009813654187326E-2</v>
      </c>
      <c r="BG58" s="141">
        <f t="shared" si="38"/>
        <v>7680.5509734928701</v>
      </c>
      <c r="BH58" s="64">
        <f t="shared" si="39"/>
        <v>0.15925869771854639</v>
      </c>
      <c r="BO58" s="3"/>
    </row>
    <row r="59" spans="1:67" x14ac:dyDescent="0.5">
      <c r="A59" s="29">
        <f t="shared" si="34"/>
        <v>2021</v>
      </c>
      <c r="B59" s="61">
        <v>44378</v>
      </c>
      <c r="C59" s="62"/>
      <c r="D59" s="63"/>
      <c r="E59" s="1"/>
      <c r="F59" s="64"/>
      <c r="G59" s="158"/>
      <c r="H59" s="65"/>
      <c r="I59" s="57"/>
      <c r="J59" s="89">
        <v>44378</v>
      </c>
      <c r="K59" s="35">
        <f>+EMPLEO!BA382</f>
        <v>8258.7752434176291</v>
      </c>
      <c r="L59" s="64">
        <f t="shared" si="31"/>
        <v>0.14842167406732476</v>
      </c>
      <c r="M59" s="35">
        <f>+EMPLEO!CR382</f>
        <v>36.799999999999997</v>
      </c>
      <c r="N59" s="64">
        <f t="shared" si="36"/>
        <v>0.12092598233323182</v>
      </c>
      <c r="R59" s="3"/>
      <c r="AE59" s="82">
        <v>44378</v>
      </c>
      <c r="AF59" s="35">
        <f>+CAPITAL!AI383</f>
        <v>5989.1073431008299</v>
      </c>
      <c r="AG59" s="64">
        <f t="shared" si="43"/>
        <v>9.820383742373906E-2</v>
      </c>
      <c r="AH59" s="35">
        <f>+CAPITAL!AC383</f>
        <v>9030.6784476998782</v>
      </c>
      <c r="AI59" s="35">
        <f>+CAPITAL!AH383</f>
        <v>8.5475660411630567</v>
      </c>
      <c r="AJ59" s="35">
        <f t="shared" si="40"/>
        <v>0.6631957253030375</v>
      </c>
      <c r="AK59" s="64">
        <f t="shared" si="44"/>
        <v>4.1437645335657969E-3</v>
      </c>
      <c r="AL59" s="35">
        <f t="shared" si="41"/>
        <v>0.97810089795547528</v>
      </c>
      <c r="AM59" s="64">
        <f t="shared" si="42"/>
        <v>5.0060493118599503E-2</v>
      </c>
      <c r="AS59" s="81"/>
      <c r="AT59" s="29">
        <f t="shared" si="35"/>
        <v>2021</v>
      </c>
      <c r="AU59" s="61">
        <v>44378</v>
      </c>
      <c r="AX59" s="91"/>
      <c r="AY59" s="63"/>
      <c r="AZ59" s="63"/>
      <c r="BA59" s="3"/>
      <c r="BB59" s="89">
        <v>44378</v>
      </c>
      <c r="BC59" s="35">
        <f>+EMPLEO!BA382</f>
        <v>8258.7752434176291</v>
      </c>
      <c r="BD59" s="64">
        <f t="shared" si="33"/>
        <v>0.14842167406732476</v>
      </c>
      <c r="BE59" s="98">
        <f>+EMPLEO!BH382</f>
        <v>471.38656607431</v>
      </c>
      <c r="BF59" s="64">
        <f t="shared" si="29"/>
        <v>0.11805367666243916</v>
      </c>
      <c r="BG59" s="141">
        <f t="shared" si="38"/>
        <v>7787.3886773433187</v>
      </c>
      <c r="BH59" s="64">
        <f t="shared" si="39"/>
        <v>0.15031294983730659</v>
      </c>
      <c r="BO59" s="3"/>
    </row>
    <row r="60" spans="1:67" x14ac:dyDescent="0.5">
      <c r="A60" s="29">
        <f t="shared" si="34"/>
        <v>2021</v>
      </c>
      <c r="B60" s="61">
        <v>44409</v>
      </c>
      <c r="C60" s="62"/>
      <c r="D60" s="63"/>
      <c r="E60" s="1"/>
      <c r="F60" s="64"/>
      <c r="G60" s="158"/>
      <c r="H60" s="65"/>
      <c r="I60" s="57"/>
      <c r="J60" s="89">
        <v>44409</v>
      </c>
      <c r="K60" s="35">
        <f>+EMPLEO!BA383</f>
        <v>8345.2397354882887</v>
      </c>
      <c r="L60" s="64">
        <f t="shared" si="31"/>
        <v>0.13308582863908947</v>
      </c>
      <c r="M60" s="35">
        <f>+EMPLEO!CR383</f>
        <v>37.04</v>
      </c>
      <c r="N60" s="64">
        <f t="shared" si="36"/>
        <v>9.7156398104265351E-2</v>
      </c>
      <c r="R60" s="3"/>
      <c r="AE60" s="82">
        <v>44409</v>
      </c>
      <c r="AF60" s="35">
        <f>+CAPITAL!AI384</f>
        <v>6028.971504754687</v>
      </c>
      <c r="AG60" s="64">
        <f t="shared" si="43"/>
        <v>8.9251528273469161E-2</v>
      </c>
      <c r="AH60" s="35">
        <f>+CAPITAL!AC384</f>
        <v>9111.08184764203</v>
      </c>
      <c r="AI60" s="35">
        <f>+CAPITAL!AH384</f>
        <v>8.4056111552988533</v>
      </c>
      <c r="AJ60" s="35">
        <f t="shared" si="40"/>
        <v>0.6617185100049342</v>
      </c>
      <c r="AK60" s="64">
        <f t="shared" si="44"/>
        <v>4.5553002916394192E-3</v>
      </c>
      <c r="AL60" s="35">
        <f t="shared" si="41"/>
        <v>0.97961913202888917</v>
      </c>
      <c r="AM60" s="64">
        <f t="shared" si="42"/>
        <v>4.4981205258378676E-2</v>
      </c>
      <c r="AS60" s="81"/>
      <c r="AT60" s="29">
        <f t="shared" si="35"/>
        <v>2021</v>
      </c>
      <c r="AU60" s="61">
        <v>44409</v>
      </c>
      <c r="AX60" s="91"/>
      <c r="AY60" s="63"/>
      <c r="AZ60" s="63"/>
      <c r="BA60" s="3"/>
      <c r="BB60" s="89">
        <v>44409</v>
      </c>
      <c r="BC60" s="35">
        <f>+EMPLEO!BA383</f>
        <v>8345.2397354882887</v>
      </c>
      <c r="BD60" s="64">
        <f t="shared" si="33"/>
        <v>0.13308582863908947</v>
      </c>
      <c r="BE60" s="98">
        <f>+EMPLEO!BH383</f>
        <v>479.84855476909001</v>
      </c>
      <c r="BF60" s="64">
        <f t="shared" si="29"/>
        <v>6.7059292815476734E-3</v>
      </c>
      <c r="BG60" s="141">
        <f t="shared" si="38"/>
        <v>7865.3911807191989</v>
      </c>
      <c r="BH60" s="64">
        <f t="shared" si="39"/>
        <v>0.14183085285808383</v>
      </c>
      <c r="BO60" s="3"/>
    </row>
    <row r="61" spans="1:67" x14ac:dyDescent="0.5">
      <c r="A61" s="29">
        <f t="shared" si="34"/>
        <v>2021</v>
      </c>
      <c r="B61" s="61">
        <v>44440</v>
      </c>
      <c r="C61" s="62">
        <v>43716.641687736999</v>
      </c>
      <c r="D61" s="63">
        <f>+C61/C49-1</f>
        <v>0.15904024093783153</v>
      </c>
      <c r="E61" s="1">
        <v>102.805841863737</v>
      </c>
      <c r="F61" s="64">
        <f>+E61/E49-1</f>
        <v>0.15904024093778291</v>
      </c>
      <c r="G61" s="158">
        <v>0.11899999999999999</v>
      </c>
      <c r="H61" s="65">
        <v>0.11749999999999999</v>
      </c>
      <c r="I61" s="57"/>
      <c r="J61" s="89">
        <v>44440</v>
      </c>
      <c r="K61" s="35">
        <f>+EMPLEO!BA384</f>
        <v>8456.5112535567059</v>
      </c>
      <c r="L61" s="64">
        <f t="shared" si="31"/>
        <v>0.10288039860487053</v>
      </c>
      <c r="M61" s="35">
        <f>+EMPLEO!CR384</f>
        <v>37.6</v>
      </c>
      <c r="N61" s="64">
        <f t="shared" si="36"/>
        <v>6.3649222065063737E-2</v>
      </c>
      <c r="R61" s="3"/>
      <c r="AE61" s="82">
        <v>44440</v>
      </c>
      <c r="AF61" s="35">
        <f>+CAPITAL!AI385</f>
        <v>6075.8807131669237</v>
      </c>
      <c r="AG61" s="64">
        <f t="shared" si="43"/>
        <v>6.4080110548863756E-2</v>
      </c>
      <c r="AH61" s="35">
        <f>+CAPITAL!AC385</f>
        <v>9199.519709015256</v>
      </c>
      <c r="AI61" s="35">
        <f>+CAPITAL!AH385</f>
        <v>8.0766005069859865</v>
      </c>
      <c r="AJ61" s="6">
        <f>+AF61/AH61</f>
        <v>0.66045629612736645</v>
      </c>
      <c r="AK61" s="64">
        <f t="shared" si="44"/>
        <v>3.0138484922226372E-3</v>
      </c>
      <c r="AL61" s="35">
        <f>+(1-AI61/100)/(1-6.5/100)</f>
        <v>0.98313796249212848</v>
      </c>
      <c r="AM61" s="64">
        <f t="shared" si="42"/>
        <v>3.9587435254959003E-2</v>
      </c>
      <c r="AS61" s="81"/>
      <c r="AT61" s="29">
        <f t="shared" si="35"/>
        <v>2021</v>
      </c>
      <c r="AU61" s="61">
        <v>44440</v>
      </c>
      <c r="AX61" s="91">
        <v>119.8</v>
      </c>
      <c r="AY61" s="63">
        <f>+AX61/AX49-1</f>
        <v>0.20160481444333</v>
      </c>
      <c r="AZ61" s="63">
        <v>0.13100000000000001</v>
      </c>
      <c r="BA61" s="3"/>
      <c r="BB61" s="89">
        <v>44440</v>
      </c>
      <c r="BC61" s="35">
        <f>+EMPLEO!BA384</f>
        <v>8456.5112535567059</v>
      </c>
      <c r="BD61" s="64">
        <f t="shared" si="33"/>
        <v>0.10288039860487053</v>
      </c>
      <c r="BE61" s="98">
        <f>+EMPLEO!BH384</f>
        <v>487.69049986729999</v>
      </c>
      <c r="BF61" s="64">
        <f t="shared" si="29"/>
        <v>-4.0607631771437336E-2</v>
      </c>
      <c r="BG61" s="141">
        <f t="shared" si="38"/>
        <v>7968.820753689406</v>
      </c>
      <c r="BH61" s="64">
        <f t="shared" si="39"/>
        <v>0.11306845942188892</v>
      </c>
      <c r="BO61" s="3"/>
    </row>
    <row r="62" spans="1:67" x14ac:dyDescent="0.5">
      <c r="A62" s="29">
        <f t="shared" si="34"/>
        <v>2021</v>
      </c>
      <c r="B62" s="61">
        <v>44470</v>
      </c>
      <c r="C62" s="1"/>
      <c r="D62" s="1"/>
      <c r="E62" s="1"/>
      <c r="F62" s="1"/>
      <c r="G62" s="158"/>
      <c r="H62" s="65"/>
      <c r="I62" s="57"/>
      <c r="J62" s="89">
        <v>44470</v>
      </c>
      <c r="K62" s="35">
        <f>+EMPLEO!BA385</f>
        <v>8558.3621487674209</v>
      </c>
      <c r="L62" s="64">
        <f t="shared" si="31"/>
        <v>8.1048494098193258E-2</v>
      </c>
      <c r="M62" s="35">
        <f>+EMPLEO!CR385</f>
        <v>37.880000000000003</v>
      </c>
      <c r="N62" s="64">
        <f t="shared" si="36"/>
        <v>3.4407427635172239E-2</v>
      </c>
      <c r="R62" s="3"/>
      <c r="AE62" s="82">
        <v>44470</v>
      </c>
      <c r="AF62" s="35">
        <f>+CAPITAL!AI386</f>
        <v>6144.1584471127817</v>
      </c>
      <c r="AG62" s="64">
        <f t="shared" si="43"/>
        <v>5.3220813444148307E-2</v>
      </c>
      <c r="AH62" s="35">
        <f>+CAPITAL!AC386</f>
        <v>9255.0498190351918</v>
      </c>
      <c r="AI62" s="35">
        <f>+CAPITAL!AH386</f>
        <v>7.5276490552735105</v>
      </c>
      <c r="AJ62" s="6">
        <f t="shared" ref="AJ62:AJ73" si="45">+AF62/AH62</f>
        <v>0.66387092098368516</v>
      </c>
      <c r="AK62" s="64">
        <f t="shared" ref="AK62:AK73" si="46">+AJ62/AJ50-1</f>
        <v>9.52475479031345E-3</v>
      </c>
      <c r="AL62" s="35">
        <f t="shared" ref="AL62:AL73" si="47">+(1-AI62/100)/(1-6.5/100)</f>
        <v>0.98900910101311745</v>
      </c>
      <c r="AM62" s="64">
        <f t="shared" ref="AM62:AM73" si="48">+AL62/AL50-1</f>
        <v>3.6197919743070184E-2</v>
      </c>
      <c r="AS62" s="81"/>
      <c r="AT62" s="29">
        <f t="shared" si="35"/>
        <v>2021</v>
      </c>
      <c r="AU62" s="61">
        <v>44470</v>
      </c>
      <c r="AZ62" s="63"/>
      <c r="BA62" s="3"/>
      <c r="BB62" s="89">
        <v>44470</v>
      </c>
      <c r="BC62" s="35">
        <f>+EMPLEO!BA385</f>
        <v>8558.3621487674209</v>
      </c>
      <c r="BD62" s="64">
        <f t="shared" si="33"/>
        <v>8.1048494098193258E-2</v>
      </c>
      <c r="BE62" s="98">
        <f>+EMPLEO!BH385</f>
        <v>510.12813295831</v>
      </c>
      <c r="BF62" s="64">
        <f t="shared" si="29"/>
        <v>-5.918990937309998E-2</v>
      </c>
      <c r="BG62" s="141">
        <f t="shared" ref="BG62:BG81" si="49">+BC62-BE62</f>
        <v>8048.234015809111</v>
      </c>
      <c r="BH62" s="64">
        <f t="shared" ref="BH62:BH81" si="50">+BG62/BG50-1</f>
        <v>9.1359750934000727E-2</v>
      </c>
      <c r="BO62" s="3"/>
    </row>
    <row r="63" spans="1:67" x14ac:dyDescent="0.5">
      <c r="A63" s="29">
        <f t="shared" si="34"/>
        <v>2021</v>
      </c>
      <c r="B63" s="61">
        <v>44501</v>
      </c>
      <c r="C63" s="1"/>
      <c r="D63" s="1"/>
      <c r="E63" s="1"/>
      <c r="F63" s="1"/>
      <c r="G63" s="158"/>
      <c r="H63" s="65"/>
      <c r="I63" s="57"/>
      <c r="J63" s="89">
        <v>44501</v>
      </c>
      <c r="K63" s="35">
        <f>+EMPLEO!BA386</f>
        <v>8678.2868056954048</v>
      </c>
      <c r="L63" s="64">
        <f t="shared" si="31"/>
        <v>8.1242537721060382E-2</v>
      </c>
      <c r="M63" s="35">
        <f>+EMPLEO!CR386</f>
        <v>38.299999999999997</v>
      </c>
      <c r="N63" s="64">
        <f t="shared" si="36"/>
        <v>3.373819163292846E-2</v>
      </c>
      <c r="R63" s="3"/>
      <c r="AE63" s="82">
        <v>44501</v>
      </c>
      <c r="AF63" s="35">
        <f>+CAPITAL!AI387</f>
        <v>6240.2861428877004</v>
      </c>
      <c r="AG63" s="64">
        <f t="shared" si="43"/>
        <v>5.2808384343062231E-2</v>
      </c>
      <c r="AH63" s="35">
        <f>+CAPITAL!AC387</f>
        <v>9350.5838190400773</v>
      </c>
      <c r="AI63" s="35">
        <f>+CAPITAL!AH387</f>
        <v>7.1898934478903609</v>
      </c>
      <c r="AJ63" s="6">
        <f t="shared" si="45"/>
        <v>0.66736861180592277</v>
      </c>
      <c r="AK63" s="64">
        <f t="shared" si="46"/>
        <v>7.3092114622488324E-3</v>
      </c>
      <c r="AL63" s="35">
        <f t="shared" si="47"/>
        <v>0.99262146045037036</v>
      </c>
      <c r="AM63" s="64">
        <f t="shared" si="48"/>
        <v>3.4514527304844833E-2</v>
      </c>
      <c r="AS63" s="81"/>
      <c r="AT63" s="29">
        <f t="shared" si="35"/>
        <v>2021</v>
      </c>
      <c r="AU63" s="61">
        <v>44501</v>
      </c>
      <c r="AZ63" s="63"/>
      <c r="BA63" s="3"/>
      <c r="BB63" s="89">
        <v>44501</v>
      </c>
      <c r="BC63" s="35">
        <f>+EMPLEO!BA386</f>
        <v>8678.2868056954048</v>
      </c>
      <c r="BD63" s="64">
        <f t="shared" si="33"/>
        <v>8.1242537721060382E-2</v>
      </c>
      <c r="BE63" s="98">
        <f>+EMPLEO!BH386</f>
        <v>548.20732213663996</v>
      </c>
      <c r="BF63" s="64">
        <f t="shared" si="29"/>
        <v>-4.5051317731510054E-2</v>
      </c>
      <c r="BG63" s="141">
        <f t="shared" si="49"/>
        <v>8130.0794835587649</v>
      </c>
      <c r="BH63" s="64">
        <f t="shared" si="50"/>
        <v>9.0971479972631553E-2</v>
      </c>
      <c r="BO63" s="3"/>
    </row>
    <row r="64" spans="1:67" ht="16.5" thickBot="1" x14ac:dyDescent="0.55000000000000004">
      <c r="A64" s="13">
        <f t="shared" si="34"/>
        <v>2021</v>
      </c>
      <c r="B64" s="88">
        <v>44531</v>
      </c>
      <c r="C64" s="58">
        <v>48564.178544727001</v>
      </c>
      <c r="D64" s="209">
        <f>+C64/C52-1</f>
        <v>0.11964652195483438</v>
      </c>
      <c r="E64" s="58">
        <v>114.20550771886001</v>
      </c>
      <c r="F64" s="210">
        <f>+E64/E52-1</f>
        <v>0.11964652195478509</v>
      </c>
      <c r="G64" s="159">
        <v>0.11899999999999999</v>
      </c>
      <c r="H64" s="66">
        <v>0.11749999999999999</v>
      </c>
      <c r="I64" s="110"/>
      <c r="J64" s="90">
        <v>44531</v>
      </c>
      <c r="K64" s="35">
        <f>+EMPLEO!BA387</f>
        <v>8712.8901884523293</v>
      </c>
      <c r="L64" s="69">
        <f t="shared" si="31"/>
        <v>7.282842075868956E-2</v>
      </c>
      <c r="M64" s="35">
        <f>+EMPLEO!CR387</f>
        <v>37.76</v>
      </c>
      <c r="N64" s="69">
        <f t="shared" si="36"/>
        <v>3.4520547945205315E-2</v>
      </c>
      <c r="O64" s="5"/>
      <c r="P64" s="5"/>
      <c r="Q64" s="5"/>
      <c r="R64" s="4"/>
      <c r="AE64" s="82">
        <v>44531</v>
      </c>
      <c r="AF64" s="35">
        <f>+CAPITAL!AI388</f>
        <v>6326.8246134711926</v>
      </c>
      <c r="AG64" s="64">
        <f t="shared" si="43"/>
        <v>5.4340085929529769E-2</v>
      </c>
      <c r="AH64" s="35">
        <f>+CAPITAL!AC388</f>
        <v>9396.1261994663382</v>
      </c>
      <c r="AI64" s="35">
        <f>+CAPITAL!AH388</f>
        <v>7.2714648197561127</v>
      </c>
      <c r="AJ64" s="6">
        <f t="shared" si="45"/>
        <v>0.67334393761447464</v>
      </c>
      <c r="AK64" s="64">
        <f t="shared" si="46"/>
        <v>1.512351404794976E-2</v>
      </c>
      <c r="AL64" s="35">
        <f t="shared" si="47"/>
        <v>0.99174903936089709</v>
      </c>
      <c r="AM64" s="64">
        <f t="shared" si="48"/>
        <v>3.2924168382470143E-2</v>
      </c>
      <c r="AS64" s="81"/>
      <c r="AT64" s="13">
        <f t="shared" si="35"/>
        <v>2021</v>
      </c>
      <c r="AU64" s="88">
        <v>44531</v>
      </c>
      <c r="AV64" s="5"/>
      <c r="AW64" s="5"/>
      <c r="AX64" s="5"/>
      <c r="AY64" s="5"/>
      <c r="AZ64" s="159">
        <v>0.13100000000000001</v>
      </c>
      <c r="BA64" s="4"/>
      <c r="BB64" s="90">
        <v>44531</v>
      </c>
      <c r="BC64" s="35">
        <f>+EMPLEO!BA387</f>
        <v>8712.8901884523293</v>
      </c>
      <c r="BD64" s="69">
        <f t="shared" si="33"/>
        <v>7.282842075868956E-2</v>
      </c>
      <c r="BE64" s="98">
        <f>+EMPLEO!BH387</f>
        <v>581.00097538422995</v>
      </c>
      <c r="BF64" s="64">
        <f t="shared" si="29"/>
        <v>-2.1250987721587067E-2</v>
      </c>
      <c r="BG64" s="141">
        <f t="shared" si="49"/>
        <v>8131.8892130680997</v>
      </c>
      <c r="BH64" s="64">
        <f t="shared" si="50"/>
        <v>8.02471888327001E-2</v>
      </c>
      <c r="BI64" s="5"/>
      <c r="BJ64" s="5"/>
      <c r="BK64" s="5"/>
      <c r="BL64" s="5"/>
      <c r="BM64" s="5"/>
      <c r="BN64" s="5"/>
      <c r="BO64" s="4"/>
    </row>
    <row r="65" spans="1:60" x14ac:dyDescent="0.5">
      <c r="A65" s="120">
        <f t="shared" ref="A65:A76" si="51">+YEAR(B65)</f>
        <v>2022</v>
      </c>
      <c r="B65" s="121">
        <v>44562</v>
      </c>
      <c r="C65" s="122"/>
      <c r="D65" s="151"/>
      <c r="E65" s="122"/>
      <c r="F65" s="211"/>
      <c r="G65" s="151"/>
      <c r="H65" s="1"/>
      <c r="I65" s="123"/>
      <c r="J65" s="129">
        <v>44562</v>
      </c>
      <c r="K65" s="35">
        <f>+EMPLEO!BA388</f>
        <v>8768.6446671999693</v>
      </c>
      <c r="L65" s="130">
        <f t="shared" si="31"/>
        <v>7.3585832131143558E-2</v>
      </c>
      <c r="M65" s="35">
        <f>+EMPLEO!CR388</f>
        <v>36.549999999999997</v>
      </c>
      <c r="N65" s="130">
        <f t="shared" si="36"/>
        <v>3.5997732426303664E-2</v>
      </c>
      <c r="O65" s="122"/>
      <c r="P65" s="122"/>
      <c r="Q65" s="122"/>
      <c r="R65" s="123"/>
      <c r="AE65" s="138">
        <v>44562</v>
      </c>
      <c r="AF65" s="113">
        <f>+CAPITAL!AI389</f>
        <v>6449.2843574751241</v>
      </c>
      <c r="AG65" s="130">
        <f t="shared" si="43"/>
        <v>7.1602527626500878E-2</v>
      </c>
      <c r="AH65" s="113">
        <f>+CAPITAL!AC389</f>
        <v>9479.4643819231642</v>
      </c>
      <c r="AI65" s="113">
        <f>+CAPITAL!AH389</f>
        <v>7.4985219215409344</v>
      </c>
      <c r="AJ65" s="139">
        <f t="shared" si="45"/>
        <v>0.68034269634195443</v>
      </c>
      <c r="AK65" s="130">
        <f t="shared" si="46"/>
        <v>2.9378464713233576E-2</v>
      </c>
      <c r="AL65" s="113">
        <f t="shared" si="47"/>
        <v>0.98932062115998998</v>
      </c>
      <c r="AM65" s="130">
        <f t="shared" si="48"/>
        <v>3.1283621609957013E-2</v>
      </c>
      <c r="AN65" s="139"/>
      <c r="AO65" s="139"/>
      <c r="AP65" s="139"/>
      <c r="AQ65" s="139"/>
      <c r="AR65" s="87"/>
      <c r="AS65" s="140"/>
      <c r="AT65" s="120">
        <f t="shared" ref="AT65:AT76" si="52">+YEAR(AU65)</f>
        <v>2022</v>
      </c>
      <c r="AU65" s="121">
        <v>44562</v>
      </c>
      <c r="AV65" s="122"/>
      <c r="AW65" s="122"/>
      <c r="AX65" s="122"/>
      <c r="AY65" s="122"/>
      <c r="AZ65" s="122"/>
      <c r="BA65" s="123"/>
      <c r="BB65" s="89">
        <v>44562</v>
      </c>
      <c r="BC65" s="35">
        <f>+EMPLEO!BA388</f>
        <v>8768.6446671999693</v>
      </c>
      <c r="BD65" s="130">
        <f t="shared" si="33"/>
        <v>7.3585832131143558E-2</v>
      </c>
      <c r="BE65" s="98">
        <f>+EMPLEO!BH388</f>
        <v>583.55054225592005</v>
      </c>
      <c r="BF65" s="64">
        <f t="shared" si="29"/>
        <v>-5.6502775500406721E-2</v>
      </c>
      <c r="BG65" s="141">
        <f t="shared" si="49"/>
        <v>8185.0941249440493</v>
      </c>
      <c r="BH65" s="64">
        <f t="shared" si="50"/>
        <v>8.4243948168100768E-2</v>
      </c>
    </row>
    <row r="66" spans="1:60" x14ac:dyDescent="0.5">
      <c r="A66" s="29">
        <f t="shared" si="51"/>
        <v>2022</v>
      </c>
      <c r="B66" s="61">
        <v>44593</v>
      </c>
      <c r="D66" s="145"/>
      <c r="F66" s="212"/>
      <c r="G66" s="145"/>
      <c r="H66" s="1"/>
      <c r="I66" s="3"/>
      <c r="J66" s="89">
        <v>44593</v>
      </c>
      <c r="K66" s="35">
        <f>+EMPLEO!BA389</f>
        <v>8797.5610642690299</v>
      </c>
      <c r="L66" s="64">
        <f t="shared" si="31"/>
        <v>7.9693067422263786E-2</v>
      </c>
      <c r="M66" s="35">
        <f>+EMPLEO!CR389</f>
        <v>36.74</v>
      </c>
      <c r="N66" s="64">
        <f t="shared" si="36"/>
        <v>3.1153522312657778E-2</v>
      </c>
      <c r="R66" s="3"/>
      <c r="AE66" s="82">
        <v>44593</v>
      </c>
      <c r="AF66" s="35">
        <f>+CAPITAL!AI390</f>
        <v>6467.4162620310453</v>
      </c>
      <c r="AG66" s="64">
        <f t="shared" si="43"/>
        <v>8.1817592838508535E-2</v>
      </c>
      <c r="AH66" s="35">
        <f>+CAPITAL!AC390</f>
        <v>9541.6023505117155</v>
      </c>
      <c r="AI66" s="35">
        <f>+CAPITAL!AH390</f>
        <v>7.7978651688707545</v>
      </c>
      <c r="AJ66" s="6">
        <f t="shared" si="45"/>
        <v>0.67781238668830068</v>
      </c>
      <c r="AK66" s="64">
        <f t="shared" si="46"/>
        <v>3.0535282841684719E-2</v>
      </c>
      <c r="AL66" s="35">
        <f t="shared" si="47"/>
        <v>0.98611908910298651</v>
      </c>
      <c r="AM66" s="64">
        <f t="shared" si="48"/>
        <v>2.8511468092101255E-2</v>
      </c>
      <c r="AS66" s="81"/>
      <c r="AT66" s="29">
        <f t="shared" si="52"/>
        <v>2022</v>
      </c>
      <c r="AU66" s="61">
        <v>44593</v>
      </c>
      <c r="BA66" s="3"/>
      <c r="BB66" s="89">
        <v>44593</v>
      </c>
      <c r="BC66" s="35">
        <f>+EMPLEO!BA389</f>
        <v>8797.5610642690299</v>
      </c>
      <c r="BD66" s="64">
        <f t="shared" si="33"/>
        <v>7.9693067422263786E-2</v>
      </c>
      <c r="BE66" s="98">
        <f>+EMPLEO!BH389</f>
        <v>573.89232575761002</v>
      </c>
      <c r="BF66" s="64">
        <f t="shared" si="29"/>
        <v>-6.4833552782960768E-2</v>
      </c>
      <c r="BG66" s="141">
        <f t="shared" si="49"/>
        <v>8223.6687385114201</v>
      </c>
      <c r="BH66" s="64">
        <f t="shared" si="50"/>
        <v>9.1464610557866255E-2</v>
      </c>
    </row>
    <row r="67" spans="1:60" x14ac:dyDescent="0.5">
      <c r="A67" s="29">
        <f t="shared" si="51"/>
        <v>2022</v>
      </c>
      <c r="B67" s="61">
        <v>44621</v>
      </c>
      <c r="C67">
        <v>45004.836797171003</v>
      </c>
      <c r="D67" s="145">
        <f>+C67/C55-1</f>
        <v>6.9333620726991896E-2</v>
      </c>
      <c r="E67">
        <v>105.83521414846101</v>
      </c>
      <c r="F67" s="212">
        <f>+E67/E55-1</f>
        <v>6.9333620726952372E-2</v>
      </c>
      <c r="G67" s="145">
        <v>0.02</v>
      </c>
      <c r="H67" s="65">
        <v>2.4E-2</v>
      </c>
      <c r="I67" s="3"/>
      <c r="J67" s="89">
        <v>44621</v>
      </c>
      <c r="K67" s="35">
        <f>+EMPLEO!BA390</f>
        <v>8835.4776322722901</v>
      </c>
      <c r="L67" s="64">
        <f t="shared" si="31"/>
        <v>9.0243978434533467E-2</v>
      </c>
      <c r="M67" s="35">
        <f>+EMPLEO!CR390</f>
        <v>37.450000000000003</v>
      </c>
      <c r="N67" s="64">
        <f t="shared" si="36"/>
        <v>4.6674119619899423E-2</v>
      </c>
      <c r="R67" s="3"/>
      <c r="AE67" s="82">
        <v>44621</v>
      </c>
      <c r="AF67" s="35">
        <f>+CAPITAL!AI391</f>
        <v>6466.6231922807847</v>
      </c>
      <c r="AG67" s="64">
        <f t="shared" si="43"/>
        <v>8.9220645033356583E-2</v>
      </c>
      <c r="AH67" s="35">
        <f>+CAPITAL!AC391</f>
        <v>9577.4932698407119</v>
      </c>
      <c r="AI67" s="35">
        <f>+CAPITAL!AH391</f>
        <v>7.7474931765811439</v>
      </c>
      <c r="AJ67" s="6">
        <f t="shared" si="45"/>
        <v>0.67518953134052517</v>
      </c>
      <c r="AK67" s="64">
        <f t="shared" si="46"/>
        <v>2.6853837232790001E-2</v>
      </c>
      <c r="AL67" s="35">
        <f t="shared" si="47"/>
        <v>0.98665782698843696</v>
      </c>
      <c r="AM67" s="64">
        <f t="shared" si="48"/>
        <v>2.7818576410806761E-2</v>
      </c>
      <c r="AS67" s="81"/>
      <c r="AT67" s="29">
        <f t="shared" si="52"/>
        <v>2022</v>
      </c>
      <c r="AU67" s="61">
        <v>44621</v>
      </c>
      <c r="AZ67" s="63">
        <v>3.1E-2</v>
      </c>
      <c r="BA67" s="3"/>
      <c r="BB67" s="89">
        <v>44621</v>
      </c>
      <c r="BC67" s="35">
        <f>+EMPLEO!BA390</f>
        <v>8835.4776322722901</v>
      </c>
      <c r="BD67" s="64">
        <f t="shared" si="33"/>
        <v>9.0243978434533467E-2</v>
      </c>
      <c r="BE67" s="98">
        <f>+EMPLEO!BH390</f>
        <v>553.61649143990996</v>
      </c>
      <c r="BF67" s="64">
        <f t="shared" si="29"/>
        <v>-3.6772670649195538E-2</v>
      </c>
      <c r="BG67" s="141">
        <f t="shared" si="49"/>
        <v>8281.8611408323795</v>
      </c>
      <c r="BH67" s="64">
        <f t="shared" si="50"/>
        <v>9.9939737638201631E-2</v>
      </c>
    </row>
    <row r="68" spans="1:60" x14ac:dyDescent="0.5">
      <c r="A68" s="29">
        <f t="shared" si="51"/>
        <v>2022</v>
      </c>
      <c r="B68" s="61">
        <v>44652</v>
      </c>
      <c r="D68" s="145"/>
      <c r="F68" s="212"/>
      <c r="G68" s="145"/>
      <c r="H68" s="65"/>
      <c r="I68" s="3"/>
      <c r="J68" s="89">
        <v>44652</v>
      </c>
      <c r="K68" s="35">
        <f>+EMPLEO!BA391</f>
        <v>8855.0758705985409</v>
      </c>
      <c r="L68" s="64">
        <f t="shared" si="31"/>
        <v>0.10122549641398115</v>
      </c>
      <c r="M68" s="35">
        <f>+EMPLEO!CR391</f>
        <v>38.67</v>
      </c>
      <c r="N68" s="64">
        <f t="shared" si="36"/>
        <v>6.0614371914426757E-2</v>
      </c>
      <c r="R68" s="3"/>
      <c r="AE68" s="82">
        <v>44652</v>
      </c>
      <c r="AF68" s="35">
        <f>+CAPITAL!AI392</f>
        <v>6391.7929098970326</v>
      </c>
      <c r="AG68" s="64">
        <f t="shared" si="43"/>
        <v>8.8045053442991961E-2</v>
      </c>
      <c r="AH68" s="35">
        <f>+CAPITAL!AC392</f>
        <v>9604.6183418149667</v>
      </c>
      <c r="AI68" s="35">
        <f>+CAPITAL!AH392</f>
        <v>7.8039797578746022</v>
      </c>
      <c r="AJ68" s="6">
        <f t="shared" si="45"/>
        <v>0.66549160855976164</v>
      </c>
      <c r="AK68" s="64">
        <f t="shared" si="46"/>
        <v>1.2558960658756613E-2</v>
      </c>
      <c r="AL68" s="35">
        <f t="shared" si="47"/>
        <v>0.98605369242914864</v>
      </c>
      <c r="AM68" s="64">
        <f t="shared" si="48"/>
        <v>2.4824974454325854E-2</v>
      </c>
      <c r="AS68" s="81"/>
      <c r="AT68" s="29">
        <f t="shared" si="52"/>
        <v>2022</v>
      </c>
      <c r="AU68" s="61">
        <v>44652</v>
      </c>
      <c r="AZ68" s="63"/>
      <c r="BA68" s="3"/>
      <c r="BB68" s="89">
        <v>44652</v>
      </c>
      <c r="BC68" s="35">
        <f>+EMPLEO!BA391</f>
        <v>8855.0758705985409</v>
      </c>
      <c r="BD68" s="64">
        <f t="shared" si="33"/>
        <v>0.10122549641398115</v>
      </c>
      <c r="BE68" s="98">
        <f>+EMPLEO!BH391</f>
        <v>534.62242656722003</v>
      </c>
      <c r="BF68" s="64">
        <f t="shared" si="29"/>
        <v>1.4561316242928557E-2</v>
      </c>
      <c r="BG68" s="141">
        <f t="shared" si="49"/>
        <v>8320.45344403132</v>
      </c>
      <c r="BH68" s="64">
        <f t="shared" si="50"/>
        <v>0.10730303889830717</v>
      </c>
    </row>
    <row r="69" spans="1:60" x14ac:dyDescent="0.5">
      <c r="A69" s="29">
        <f t="shared" si="51"/>
        <v>2022</v>
      </c>
      <c r="B69" s="61">
        <v>44682</v>
      </c>
      <c r="D69" s="145"/>
      <c r="F69" s="212"/>
      <c r="G69" s="145"/>
      <c r="H69" s="65"/>
      <c r="I69" s="3"/>
      <c r="J69" s="89">
        <v>44682</v>
      </c>
      <c r="K69" s="35">
        <f>+EMPLEO!BA392</f>
        <v>8838.4320758244703</v>
      </c>
      <c r="L69" s="64">
        <f t="shared" si="31"/>
        <v>9.9144594397294838E-2</v>
      </c>
      <c r="M69" s="35">
        <f>+EMPLEO!CR392</f>
        <v>38.36</v>
      </c>
      <c r="N69" s="64">
        <f t="shared" si="36"/>
        <v>6.2309609526447041E-2</v>
      </c>
      <c r="R69" s="3"/>
      <c r="AE69" s="82">
        <v>44682</v>
      </c>
      <c r="AF69" s="35">
        <f>+CAPITAL!AI393</f>
        <v>6409.0120157338506</v>
      </c>
      <c r="AG69" s="64">
        <f t="shared" si="43"/>
        <v>8.9006530095252945E-2</v>
      </c>
      <c r="AH69" s="35">
        <f>+CAPITAL!AC393</f>
        <v>9587.3450150510944</v>
      </c>
      <c r="AI69" s="35">
        <f>+CAPITAL!AH393</f>
        <v>7.8114737505627136</v>
      </c>
      <c r="AJ69" s="6">
        <f t="shared" si="45"/>
        <v>0.66848663583843027</v>
      </c>
      <c r="AK69" s="64">
        <f t="shared" si="46"/>
        <v>9.2229002390153969E-3</v>
      </c>
      <c r="AL69" s="35">
        <f t="shared" si="47"/>
        <v>0.98597354277473026</v>
      </c>
      <c r="AM69" s="64">
        <f t="shared" si="48"/>
        <v>1.8618221915205568E-2</v>
      </c>
      <c r="AS69" s="81"/>
      <c r="AT69" s="29">
        <f t="shared" si="52"/>
        <v>2022</v>
      </c>
      <c r="AU69" s="61">
        <v>44682</v>
      </c>
      <c r="AZ69" s="63"/>
      <c r="BA69" s="3"/>
      <c r="BB69" s="89">
        <v>44682</v>
      </c>
      <c r="BC69" s="35">
        <f>+EMPLEO!BA392</f>
        <v>8838.4320758244703</v>
      </c>
      <c r="BD69" s="64">
        <f t="shared" si="33"/>
        <v>9.9144594397294838E-2</v>
      </c>
      <c r="BE69" s="98">
        <f>+EMPLEO!BH392</f>
        <v>509.34039030532</v>
      </c>
      <c r="BF69" s="64">
        <f t="shared" si="29"/>
        <v>5.6183581115617942E-2</v>
      </c>
      <c r="BG69" s="141">
        <f t="shared" si="49"/>
        <v>8329.0916855191499</v>
      </c>
      <c r="BH69" s="64">
        <f t="shared" si="50"/>
        <v>0.10188542387393396</v>
      </c>
    </row>
    <row r="70" spans="1:60" x14ac:dyDescent="0.5">
      <c r="A70" s="29">
        <f t="shared" si="51"/>
        <v>2022</v>
      </c>
      <c r="B70" s="61">
        <v>44713</v>
      </c>
      <c r="C70">
        <v>45883.463209191999</v>
      </c>
      <c r="D70" s="145">
        <f>+C70/C58-1</f>
        <v>5.0123888318986065E-2</v>
      </c>
      <c r="E70">
        <v>107.90142793992</v>
      </c>
      <c r="F70" s="212">
        <f>+E70/E58-1</f>
        <v>5.0123888318944321E-2</v>
      </c>
      <c r="G70" s="145">
        <v>1.7000000000000001E-2</v>
      </c>
      <c r="H70" s="65">
        <v>2.4E-2</v>
      </c>
      <c r="I70" s="3"/>
      <c r="J70" s="89">
        <v>44713</v>
      </c>
      <c r="K70" s="35">
        <f>+EMPLEO!BA393</f>
        <v>8849.8313266449404</v>
      </c>
      <c r="L70" s="64">
        <f t="shared" si="31"/>
        <v>8.6009083552513577E-2</v>
      </c>
      <c r="M70" s="35">
        <f>+EMPLEO!CR393</f>
        <v>37.869999999999997</v>
      </c>
      <c r="N70" s="64">
        <f t="shared" si="36"/>
        <v>4.0384615384615463E-2</v>
      </c>
      <c r="R70" s="3"/>
      <c r="AE70" s="82">
        <v>44713</v>
      </c>
      <c r="AF70" s="35">
        <f>+CAPITAL!AI394</f>
        <v>6441.1098706026423</v>
      </c>
      <c r="AG70" s="64">
        <f t="shared" si="43"/>
        <v>8.7298442909699459E-2</v>
      </c>
      <c r="AH70" s="35">
        <f>+CAPITAL!AC394</f>
        <v>9610.9004185617978</v>
      </c>
      <c r="AI70" s="35">
        <f>+CAPITAL!AH394</f>
        <v>7.9188115449307039</v>
      </c>
      <c r="AJ70" s="6">
        <f t="shared" si="45"/>
        <v>0.67018797303973188</v>
      </c>
      <c r="AK70" s="64">
        <f t="shared" si="46"/>
        <v>1.2340410905458565E-2</v>
      </c>
      <c r="AL70" s="35">
        <f t="shared" si="47"/>
        <v>0.9848255449740031</v>
      </c>
      <c r="AM70" s="64">
        <f t="shared" si="48"/>
        <v>1.113993959975379E-2</v>
      </c>
      <c r="AS70" s="81"/>
      <c r="AT70" s="29">
        <f t="shared" si="52"/>
        <v>2022</v>
      </c>
      <c r="AU70" s="61">
        <v>44713</v>
      </c>
      <c r="AZ70" s="63">
        <v>3.1E-2</v>
      </c>
      <c r="BA70" s="3"/>
      <c r="BB70" s="89">
        <v>44713</v>
      </c>
      <c r="BC70" s="35">
        <f>+EMPLEO!BA393</f>
        <v>8849.8313266449404</v>
      </c>
      <c r="BD70" s="64">
        <f t="shared" si="33"/>
        <v>8.6009083552513577E-2</v>
      </c>
      <c r="BE70" s="98">
        <f>+EMPLEO!BH393</f>
        <v>497.35825989409</v>
      </c>
      <c r="BF70" s="64">
        <f t="shared" si="29"/>
        <v>6.1830988543818632E-2</v>
      </c>
      <c r="BG70" s="141">
        <f t="shared" si="49"/>
        <v>8352.4730667508502</v>
      </c>
      <c r="BH70" s="64">
        <f t="shared" si="50"/>
        <v>8.7483579703711234E-2</v>
      </c>
    </row>
    <row r="71" spans="1:60" x14ac:dyDescent="0.5">
      <c r="A71" s="29">
        <f t="shared" si="51"/>
        <v>2022</v>
      </c>
      <c r="B71" s="61">
        <v>44743</v>
      </c>
      <c r="D71" s="145"/>
      <c r="F71" s="212"/>
      <c r="G71" s="145"/>
      <c r="H71" s="65"/>
      <c r="I71" s="3"/>
      <c r="J71" s="89">
        <v>44743</v>
      </c>
      <c r="K71" s="35">
        <f>+EMPLEO!BA394</f>
        <v>8853.2931868608794</v>
      </c>
      <c r="L71" s="64">
        <f t="shared" si="31"/>
        <v>7.1986211746964512E-2</v>
      </c>
      <c r="M71" s="35">
        <f>+EMPLEO!CR394</f>
        <v>37.74</v>
      </c>
      <c r="N71" s="64">
        <f t="shared" si="36"/>
        <v>2.5543478260869668E-2</v>
      </c>
      <c r="R71" s="3"/>
      <c r="AE71" s="82">
        <v>44743</v>
      </c>
      <c r="AF71" s="35">
        <f>+CAPITAL!AI395</f>
        <v>6442.2049793167489</v>
      </c>
      <c r="AG71" s="64">
        <f t="shared" si="43"/>
        <v>7.5653617519122696E-2</v>
      </c>
      <c r="AH71" s="35">
        <f>+CAPITAL!AC395</f>
        <v>9615.765688799911</v>
      </c>
      <c r="AI71" s="35">
        <f>+CAPITAL!AH395</f>
        <v>7.9293997650871866</v>
      </c>
      <c r="AJ71" s="6">
        <f t="shared" si="45"/>
        <v>0.6699627661290033</v>
      </c>
      <c r="AK71" s="64">
        <f t="shared" si="46"/>
        <v>1.0203685831771114E-2</v>
      </c>
      <c r="AL71" s="35">
        <f t="shared" si="47"/>
        <v>0.98471230197767712</v>
      </c>
      <c r="AM71" s="64">
        <f t="shared" si="48"/>
        <v>6.7594294576578395E-3</v>
      </c>
      <c r="AS71" s="81"/>
      <c r="AT71" s="29">
        <f t="shared" si="52"/>
        <v>2022</v>
      </c>
      <c r="AU71" s="61">
        <v>44743</v>
      </c>
      <c r="AZ71" s="63"/>
      <c r="BA71" s="3"/>
      <c r="BB71" s="89">
        <v>44743</v>
      </c>
      <c r="BC71" s="35">
        <f>+EMPLEO!BA394</f>
        <v>8853.2931868608794</v>
      </c>
      <c r="BD71" s="64">
        <f t="shared" si="33"/>
        <v>7.1986211746964512E-2</v>
      </c>
      <c r="BE71" s="98">
        <f>+EMPLEO!BH394</f>
        <v>510.20445069175997</v>
      </c>
      <c r="BF71" s="64">
        <f t="shared" si="29"/>
        <v>8.2348304790957227E-2</v>
      </c>
      <c r="BG71" s="141">
        <f t="shared" si="49"/>
        <v>8343.0887361691202</v>
      </c>
      <c r="BH71" s="64">
        <f t="shared" si="50"/>
        <v>7.1358973058909925E-2</v>
      </c>
    </row>
    <row r="72" spans="1:60" x14ac:dyDescent="0.5">
      <c r="A72" s="29">
        <f t="shared" si="51"/>
        <v>2022</v>
      </c>
      <c r="B72" s="61">
        <v>44774</v>
      </c>
      <c r="D72" s="145"/>
      <c r="F72" s="212"/>
      <c r="G72" s="145"/>
      <c r="H72" s="65"/>
      <c r="I72" s="3"/>
      <c r="J72" s="89">
        <v>44774</v>
      </c>
      <c r="K72" s="35">
        <f>+EMPLEO!BA395</f>
        <v>8843.5442081889796</v>
      </c>
      <c r="L72" s="64">
        <f t="shared" si="31"/>
        <v>5.9711223223659182E-2</v>
      </c>
      <c r="M72" s="35">
        <f>+EMPLEO!CR395</f>
        <v>37.51</v>
      </c>
      <c r="N72" s="64">
        <f t="shared" si="36"/>
        <v>1.2688984881209509E-2</v>
      </c>
      <c r="R72" s="3"/>
      <c r="AE72" s="82">
        <v>44774</v>
      </c>
      <c r="AF72" s="35">
        <f>+CAPITAL!AI396</f>
        <v>6407.4928163013701</v>
      </c>
      <c r="AG72" s="64">
        <f t="shared" si="43"/>
        <v>6.2783728741820477E-2</v>
      </c>
      <c r="AH72" s="35">
        <f>+CAPITAL!AC396</f>
        <v>9616.7317913327042</v>
      </c>
      <c r="AI72" s="35">
        <f>+CAPITAL!AH396</f>
        <v>8.0400244066341831</v>
      </c>
      <c r="AJ72" s="6">
        <f t="shared" si="45"/>
        <v>0.6662859020437969</v>
      </c>
      <c r="AK72" s="64">
        <f t="shared" si="46"/>
        <v>6.902318689602005E-3</v>
      </c>
      <c r="AL72" s="35">
        <f t="shared" si="47"/>
        <v>0.98352915073118519</v>
      </c>
      <c r="AM72" s="64">
        <f t="shared" si="48"/>
        <v>3.9913662100472536E-3</v>
      </c>
      <c r="AS72" s="81"/>
      <c r="AT72" s="29">
        <f t="shared" si="52"/>
        <v>2022</v>
      </c>
      <c r="AU72" s="61">
        <v>44774</v>
      </c>
      <c r="AZ72" s="63"/>
      <c r="BA72" s="3"/>
      <c r="BB72" s="89">
        <v>44774</v>
      </c>
      <c r="BC72" s="35">
        <f>+EMPLEO!BA395</f>
        <v>8843.5442081889796</v>
      </c>
      <c r="BD72" s="64">
        <f t="shared" si="33"/>
        <v>5.9711223223659182E-2</v>
      </c>
      <c r="BE72" s="98">
        <f>+EMPLEO!BH395</f>
        <v>514.28931372079001</v>
      </c>
      <c r="BF72" s="64">
        <f t="shared" si="29"/>
        <v>7.1774226700074939E-2</v>
      </c>
      <c r="BG72" s="141">
        <f t="shared" si="49"/>
        <v>8329.2548944681894</v>
      </c>
      <c r="BH72" s="64">
        <f t="shared" si="50"/>
        <v>5.897528846194966E-2</v>
      </c>
    </row>
    <row r="73" spans="1:60" ht="16.5" thickBot="1" x14ac:dyDescent="0.55000000000000004">
      <c r="A73" s="29">
        <f t="shared" si="51"/>
        <v>2022</v>
      </c>
      <c r="B73" s="61">
        <v>44805</v>
      </c>
      <c r="C73">
        <v>43995.324538437002</v>
      </c>
      <c r="D73" s="145">
        <f>+C73/C61-1</f>
        <v>6.3747543256089667E-3</v>
      </c>
      <c r="E73">
        <v>103.46120384885501</v>
      </c>
      <c r="F73" s="212">
        <f>+E73/E61-1</f>
        <v>6.3747543256018613E-3</v>
      </c>
      <c r="G73" s="145">
        <v>1.9E-2</v>
      </c>
      <c r="H73" s="65">
        <v>2.4E-2</v>
      </c>
      <c r="I73" s="3"/>
      <c r="J73" s="89">
        <v>44805</v>
      </c>
      <c r="K73" s="35">
        <f>+EMPLEO!BA396</f>
        <v>8869.3230112416895</v>
      </c>
      <c r="L73" s="64">
        <f t="shared" si="31"/>
        <v>4.8815846784495243E-2</v>
      </c>
      <c r="M73" s="35">
        <f>+EMPLEO!CR396</f>
        <v>37.81</v>
      </c>
      <c r="N73" s="64">
        <f t="shared" si="36"/>
        <v>5.5851063829788217E-3</v>
      </c>
      <c r="R73" s="3"/>
      <c r="AE73" s="82">
        <v>44805</v>
      </c>
      <c r="AF73" s="35">
        <f>+CAPITAL!AI397</f>
        <v>6422.7309338728592</v>
      </c>
      <c r="AG73" s="64">
        <f t="shared" si="43"/>
        <v>5.7086410527165787E-2</v>
      </c>
      <c r="AH73" s="35">
        <f>+CAPITAL!AC397</f>
        <v>9637.2562701294501</v>
      </c>
      <c r="AI73" s="35">
        <f>+CAPITAL!AH397</f>
        <v>7.9683805988210228</v>
      </c>
      <c r="AJ73" s="6">
        <f t="shared" si="45"/>
        <v>0.66644807960332342</v>
      </c>
      <c r="AK73" s="64">
        <f t="shared" si="46"/>
        <v>9.0721876846207028E-3</v>
      </c>
      <c r="AL73" s="35">
        <f t="shared" si="47"/>
        <v>0.9842953946650157</v>
      </c>
      <c r="AM73" s="64">
        <f t="shared" si="48"/>
        <v>1.1772835726466813E-3</v>
      </c>
      <c r="AS73" s="81"/>
      <c r="AT73" s="29">
        <f t="shared" si="52"/>
        <v>2022</v>
      </c>
      <c r="AU73" s="61">
        <v>44805</v>
      </c>
      <c r="AZ73" s="63">
        <v>3.1E-2</v>
      </c>
      <c r="BA73" s="3"/>
      <c r="BB73" s="89">
        <v>44805</v>
      </c>
      <c r="BC73" s="35">
        <f>+EMPLEO!BA396</f>
        <v>8869.3230112416895</v>
      </c>
      <c r="BD73" s="64">
        <f t="shared" si="33"/>
        <v>4.8815846784495243E-2</v>
      </c>
      <c r="BE73" s="98">
        <f>+EMPLEO!BH396</f>
        <v>517.70629988427004</v>
      </c>
      <c r="BF73" s="64">
        <f t="shared" si="29"/>
        <v>6.1546821242442373E-2</v>
      </c>
      <c r="BG73" s="141">
        <f t="shared" si="49"/>
        <v>8351.6167113574193</v>
      </c>
      <c r="BH73" s="64">
        <f t="shared" si="50"/>
        <v>4.8036713272887388E-2</v>
      </c>
    </row>
    <row r="74" spans="1:60" x14ac:dyDescent="0.5">
      <c r="A74" s="29">
        <f t="shared" si="51"/>
        <v>2022</v>
      </c>
      <c r="B74" s="61">
        <v>44835</v>
      </c>
      <c r="D74" s="145"/>
      <c r="F74" s="212"/>
      <c r="G74" s="145"/>
      <c r="H74" s="65"/>
      <c r="I74" s="3"/>
      <c r="J74" s="89">
        <v>44835</v>
      </c>
      <c r="K74" s="35">
        <f>+EMPLEO!BA397</f>
        <v>8883.0904340420802</v>
      </c>
      <c r="L74" s="64">
        <f t="shared" si="31"/>
        <v>3.7942807236946319E-2</v>
      </c>
      <c r="M74" s="35">
        <f>+EMPLEO!CR397</f>
        <v>37.770000000000003</v>
      </c>
      <c r="N74" s="64">
        <f t="shared" si="36"/>
        <v>-2.9039070749735663E-3</v>
      </c>
      <c r="R74" s="3"/>
      <c r="AE74" s="82">
        <v>44835</v>
      </c>
      <c r="AF74" s="35">
        <f>+CAPITAL!AI398</f>
        <v>6496.0147877802337</v>
      </c>
      <c r="AG74" s="64">
        <f t="shared" si="43"/>
        <v>5.7266807764827954E-2</v>
      </c>
      <c r="AH74" s="35">
        <f>+CAPITAL!AC398</f>
        <v>9650.1649806460937</v>
      </c>
      <c r="AI74" s="35">
        <f>+CAPITAL!AH398</f>
        <v>7.9488231355879346</v>
      </c>
      <c r="AJ74" s="6">
        <f t="shared" ref="AJ74:AJ81" si="53">+AF74/AH74</f>
        <v>0.67315064569448591</v>
      </c>
      <c r="AK74" s="64">
        <f t="shared" ref="AK74:AK81" si="54">+AJ74/AJ62-1</f>
        <v>1.3978206331210608E-2</v>
      </c>
      <c r="AL74" s="35">
        <f t="shared" ref="AL74:AL81" si="55">+(1-AI74/100)/(1-6.5/100)</f>
        <v>0.98450456539478137</v>
      </c>
      <c r="AM74" s="64">
        <f t="shared" ref="AM74:AM81" si="56">+AL74/AL62-1</f>
        <v>-4.5545947087056726E-3</v>
      </c>
      <c r="AS74" s="81"/>
      <c r="AT74" s="29">
        <f t="shared" si="52"/>
        <v>2022</v>
      </c>
      <c r="AU74" s="61">
        <v>44835</v>
      </c>
      <c r="AZ74" s="63"/>
      <c r="BA74" s="3"/>
      <c r="BB74" s="89">
        <v>44835</v>
      </c>
      <c r="BC74" s="35">
        <f>+EMPLEO!BA397</f>
        <v>8883.0904340420802</v>
      </c>
      <c r="BD74" s="130">
        <f t="shared" si="33"/>
        <v>3.7942807236946319E-2</v>
      </c>
      <c r="BE74" s="98">
        <f>+EMPLEO!BH397</f>
        <v>534.66941146629995</v>
      </c>
      <c r="BF74" s="64">
        <f t="shared" si="29"/>
        <v>4.8108067213763261E-2</v>
      </c>
      <c r="BG74" s="141">
        <f t="shared" si="49"/>
        <v>8348.4210225757797</v>
      </c>
      <c r="BH74" s="64">
        <f t="shared" si="50"/>
        <v>3.729849382821282E-2</v>
      </c>
    </row>
    <row r="75" spans="1:60" x14ac:dyDescent="0.5">
      <c r="A75" s="29">
        <f t="shared" si="51"/>
        <v>2022</v>
      </c>
      <c r="B75" s="61">
        <v>44866</v>
      </c>
      <c r="D75" s="145"/>
      <c r="F75" s="212"/>
      <c r="G75" s="145"/>
      <c r="H75" s="65"/>
      <c r="I75" s="3"/>
      <c r="J75" s="89">
        <v>44866</v>
      </c>
      <c r="K75" s="35">
        <f>+EMPLEO!BA398</f>
        <v>8965.2303799361598</v>
      </c>
      <c r="L75" s="64">
        <f t="shared" si="31"/>
        <v>3.3064541500568811E-2</v>
      </c>
      <c r="M75" s="35">
        <f>+EMPLEO!CR398</f>
        <v>38.200000000000003</v>
      </c>
      <c r="N75" s="64">
        <f t="shared" si="36"/>
        <v>-2.6109660574411553E-3</v>
      </c>
      <c r="R75" s="3"/>
      <c r="AE75" s="82">
        <v>44866</v>
      </c>
      <c r="AF75" s="35">
        <f>+CAPITAL!AI399</f>
        <v>6558.0775705240449</v>
      </c>
      <c r="AG75" s="64">
        <f t="shared" si="43"/>
        <v>5.0925778138963151E-2</v>
      </c>
      <c r="AH75" s="35">
        <f>+CAPITAL!AC399</f>
        <v>9730.2993807289258</v>
      </c>
      <c r="AI75" s="35">
        <f>+CAPITAL!AH399</f>
        <v>7.8627488308124605</v>
      </c>
      <c r="AJ75" s="6">
        <f t="shared" si="53"/>
        <v>0.67398517906987154</v>
      </c>
      <c r="AK75" s="64">
        <f t="shared" si="54"/>
        <v>9.9144118361276234E-3</v>
      </c>
      <c r="AL75" s="35">
        <f t="shared" si="55"/>
        <v>0.98542514619451904</v>
      </c>
      <c r="AM75" s="64">
        <f t="shared" si="56"/>
        <v>-7.2498072453381912E-3</v>
      </c>
      <c r="AS75" s="81"/>
      <c r="AT75" s="29">
        <f t="shared" si="52"/>
        <v>2022</v>
      </c>
      <c r="AU75" s="61">
        <v>44866</v>
      </c>
      <c r="AZ75" s="63"/>
      <c r="BA75" s="3"/>
      <c r="BB75" s="89">
        <v>44866</v>
      </c>
      <c r="BC75" s="35">
        <f>+EMPLEO!BA398</f>
        <v>8965.2303799361598</v>
      </c>
      <c r="BD75" s="64">
        <f t="shared" si="33"/>
        <v>3.3064541500568811E-2</v>
      </c>
      <c r="BE75" s="98">
        <f>+EMPLEO!BH398</f>
        <v>577.62760999627005</v>
      </c>
      <c r="BF75" s="64">
        <f t="shared" si="29"/>
        <v>5.3666353351437213E-2</v>
      </c>
      <c r="BG75" s="141">
        <f t="shared" si="49"/>
        <v>8387.6027699398892</v>
      </c>
      <c r="BH75" s="64">
        <f t="shared" si="50"/>
        <v>3.1675371305029287E-2</v>
      </c>
    </row>
    <row r="76" spans="1:60" ht="16.5" thickBot="1" x14ac:dyDescent="0.55000000000000004">
      <c r="A76" s="13">
        <f t="shared" si="51"/>
        <v>2022</v>
      </c>
      <c r="B76" s="88">
        <v>44896</v>
      </c>
      <c r="C76" s="5">
        <v>47790.174118982999</v>
      </c>
      <c r="D76" s="153">
        <f>+C76/C64-1</f>
        <v>-1.5937764190351866E-2</v>
      </c>
      <c r="E76" s="5">
        <v>112.38532726759701</v>
      </c>
      <c r="F76" s="210">
        <f>+E76/E64-1</f>
        <v>-1.5937764190355308E-2</v>
      </c>
      <c r="G76" s="153">
        <v>2.5000000000000001E-2</v>
      </c>
      <c r="H76" s="66">
        <v>2.4E-2</v>
      </c>
      <c r="I76" s="4"/>
      <c r="J76" s="90">
        <v>44896</v>
      </c>
      <c r="K76" s="35">
        <f>+EMPLEO!BA399</f>
        <v>9008.5458557934198</v>
      </c>
      <c r="L76" s="64">
        <f t="shared" si="31"/>
        <v>3.3933133661312453E-2</v>
      </c>
      <c r="M76" s="35">
        <f>+EMPLEO!CR399</f>
        <v>37.659999999999997</v>
      </c>
      <c r="N76" s="64">
        <f t="shared" si="36"/>
        <v>-2.6483050847457834E-3</v>
      </c>
      <c r="O76" s="5"/>
      <c r="P76" s="5"/>
      <c r="Q76" s="5"/>
      <c r="R76" s="4"/>
      <c r="AE76" s="85">
        <v>44896</v>
      </c>
      <c r="AF76" s="43">
        <f>+CAPITAL!AI400</f>
        <v>6621.8002131685198</v>
      </c>
      <c r="AG76" s="69">
        <f t="shared" si="43"/>
        <v>4.6623008810653621E-2</v>
      </c>
      <c r="AH76" s="43">
        <f>+CAPITAL!AC400</f>
        <v>9795.8633225843823</v>
      </c>
      <c r="AI76" s="43">
        <f>+CAPITAL!AH400</f>
        <v>8.0372443026623266</v>
      </c>
      <c r="AJ76" s="77">
        <f t="shared" si="53"/>
        <v>0.67597923685827122</v>
      </c>
      <c r="AK76" s="69">
        <f t="shared" si="54"/>
        <v>3.9137491207434927E-3</v>
      </c>
      <c r="AL76" s="43">
        <f t="shared" si="55"/>
        <v>0.98355888446350448</v>
      </c>
      <c r="AM76" s="69">
        <f t="shared" si="56"/>
        <v>-8.2582937541039181E-3</v>
      </c>
      <c r="AN76" s="77"/>
      <c r="AO76" s="77"/>
      <c r="AP76" s="77"/>
      <c r="AQ76" s="77"/>
      <c r="AR76" s="15"/>
      <c r="AS76" s="86"/>
      <c r="AT76" s="29">
        <f t="shared" si="52"/>
        <v>2022</v>
      </c>
      <c r="AU76" s="61">
        <v>44896</v>
      </c>
      <c r="AZ76" s="63">
        <v>3.1E-2</v>
      </c>
      <c r="BA76" s="3"/>
      <c r="BB76" s="90">
        <v>44896</v>
      </c>
      <c r="BC76" s="35">
        <f>+EMPLEO!BA399</f>
        <v>9008.5458557934198</v>
      </c>
      <c r="BD76" s="64">
        <f t="shared" si="33"/>
        <v>3.3933133661312453E-2</v>
      </c>
      <c r="BE76" s="98">
        <f>+EMPLEO!BH399</f>
        <v>614.50026068852003</v>
      </c>
      <c r="BF76" s="64">
        <f t="shared" si="29"/>
        <v>5.7657881352326745E-2</v>
      </c>
      <c r="BG76" s="141">
        <f t="shared" si="49"/>
        <v>8394.0455951049007</v>
      </c>
      <c r="BH76" s="64">
        <f t="shared" si="50"/>
        <v>3.2238066108366326E-2</v>
      </c>
    </row>
    <row r="77" spans="1:60" x14ac:dyDescent="0.5">
      <c r="A77" s="120">
        <v>2023</v>
      </c>
      <c r="B77" s="121">
        <v>44927</v>
      </c>
      <c r="C77" s="122"/>
      <c r="D77" s="151"/>
      <c r="E77" s="122"/>
      <c r="F77" s="211"/>
      <c r="G77" s="122"/>
      <c r="H77" s="1"/>
      <c r="I77" s="123"/>
      <c r="J77" s="121">
        <v>44927</v>
      </c>
      <c r="K77" s="35">
        <f>+EMPLEO!BA400</f>
        <v>9030.1615912109901</v>
      </c>
      <c r="L77" s="64">
        <f t="shared" si="31"/>
        <v>2.9824098698998824E-2</v>
      </c>
      <c r="M77" s="35">
        <f>+EMPLEO!CR400</f>
        <v>36.67</v>
      </c>
      <c r="N77" s="64">
        <f t="shared" si="36"/>
        <v>3.2831737346101786E-3</v>
      </c>
      <c r="O77" s="122"/>
      <c r="P77" s="122"/>
      <c r="Q77" s="122"/>
      <c r="R77" s="123"/>
      <c r="AE77" s="82">
        <v>44927</v>
      </c>
      <c r="AF77" s="35">
        <f>+CAPITAL!AI401</f>
        <v>6639.7245825747532</v>
      </c>
      <c r="AG77" s="64">
        <f t="shared" si="43"/>
        <v>2.9528892593935208E-2</v>
      </c>
      <c r="AH77" s="35">
        <f>+CAPITAL!AC401</f>
        <v>9854.7736324854923</v>
      </c>
      <c r="AI77" s="35">
        <f>+CAPITAL!AH401</f>
        <v>8.3676406179052591</v>
      </c>
      <c r="AJ77" s="6">
        <f t="shared" si="53"/>
        <v>0.67375718917453564</v>
      </c>
      <c r="AK77" s="64">
        <f t="shared" si="54"/>
        <v>-9.679691136286972E-3</v>
      </c>
      <c r="AL77" s="35">
        <f t="shared" si="55"/>
        <v>0.98002523403309882</v>
      </c>
      <c r="AM77" s="64">
        <f t="shared" si="56"/>
        <v>-9.3957276620719732E-3</v>
      </c>
      <c r="AT77" s="120">
        <v>2023</v>
      </c>
      <c r="AU77" s="121">
        <v>44927</v>
      </c>
      <c r="AV77" s="122"/>
      <c r="AW77" s="122"/>
      <c r="AX77" s="122"/>
      <c r="AY77" s="122"/>
      <c r="AZ77" s="63">
        <v>-1.7999999999999999E-2</v>
      </c>
      <c r="BA77" s="123"/>
      <c r="BB77" s="89">
        <v>44927</v>
      </c>
      <c r="BC77" s="35">
        <f>+EMPLEO!BA400</f>
        <v>9030.1615912109901</v>
      </c>
      <c r="BD77" s="64">
        <f t="shared" si="33"/>
        <v>2.9824098698998824E-2</v>
      </c>
      <c r="BE77" s="98">
        <f>+EMPLEO!BH400</f>
        <v>618.22460607316998</v>
      </c>
      <c r="BF77" s="64">
        <f t="shared" si="29"/>
        <v>5.9419127061736798E-2</v>
      </c>
      <c r="BG77" s="141">
        <f t="shared" si="49"/>
        <v>8411.9369851378196</v>
      </c>
      <c r="BH77" s="64">
        <f t="shared" si="50"/>
        <v>2.7714141918352198E-2</v>
      </c>
    </row>
    <row r="78" spans="1:60" x14ac:dyDescent="0.5">
      <c r="A78" s="29">
        <v>2023</v>
      </c>
      <c r="B78" s="61">
        <v>44958</v>
      </c>
      <c r="D78" s="145"/>
      <c r="F78" s="212"/>
      <c r="H78" s="1"/>
      <c r="I78" s="3"/>
      <c r="J78" s="61">
        <v>44958</v>
      </c>
      <c r="K78" s="35">
        <f>+EMPLEO!BA401</f>
        <v>9006.1450081268304</v>
      </c>
      <c r="L78" s="64">
        <f t="shared" si="31"/>
        <v>2.3709291965583024E-2</v>
      </c>
      <c r="M78" s="35">
        <f>+EMPLEO!CR401</f>
        <v>36.659999999999997</v>
      </c>
      <c r="N78" s="64">
        <f t="shared" si="36"/>
        <v>-2.1774632553077655E-3</v>
      </c>
      <c r="R78" s="3"/>
      <c r="AE78" s="82">
        <v>44958</v>
      </c>
      <c r="AF78" s="35">
        <f>+CAPITAL!AI402</f>
        <v>6613.4516129362646</v>
      </c>
      <c r="AG78" s="64">
        <f t="shared" si="43"/>
        <v>2.2580168801344058E-2</v>
      </c>
      <c r="AH78" s="35">
        <f>+CAPITAL!AC402</f>
        <v>9876.0771678725414</v>
      </c>
      <c r="AI78" s="35">
        <f>+CAPITAL!AH402</f>
        <v>8.8084787609363779</v>
      </c>
      <c r="AJ78" s="6">
        <f t="shared" si="53"/>
        <v>0.66964357411566311</v>
      </c>
      <c r="AK78" s="64">
        <f t="shared" si="54"/>
        <v>-1.2051731029214863E-2</v>
      </c>
      <c r="AL78" s="35">
        <f t="shared" si="55"/>
        <v>0.97531038758356814</v>
      </c>
      <c r="AM78" s="64">
        <f t="shared" si="56"/>
        <v>-1.096084807490183E-2</v>
      </c>
      <c r="AT78" s="29">
        <f t="shared" ref="AT78:AT88" si="57">+YEAR(AU78)</f>
        <v>2023</v>
      </c>
      <c r="AU78" s="61">
        <v>44958</v>
      </c>
      <c r="AZ78" s="63">
        <v>-1.7000000000000001E-2</v>
      </c>
      <c r="BA78" s="3"/>
      <c r="BB78" s="89">
        <v>44958</v>
      </c>
      <c r="BC78" s="35">
        <f>+EMPLEO!BA401</f>
        <v>9006.1450081268304</v>
      </c>
      <c r="BD78" s="64">
        <f t="shared" si="33"/>
        <v>2.3709291965583024E-2</v>
      </c>
      <c r="BE78" s="98">
        <f>+EMPLEO!BH401</f>
        <v>603.84306042057995</v>
      </c>
      <c r="BF78" s="64">
        <f t="shared" si="29"/>
        <v>5.2188770120651373E-2</v>
      </c>
      <c r="BG78" s="141">
        <f t="shared" si="49"/>
        <v>8402.3019477062498</v>
      </c>
      <c r="BH78" s="64">
        <f t="shared" si="50"/>
        <v>2.1721839105494523E-2</v>
      </c>
    </row>
    <row r="79" spans="1:60" x14ac:dyDescent="0.5">
      <c r="A79" s="29">
        <v>2023</v>
      </c>
      <c r="B79" s="61">
        <v>44986</v>
      </c>
      <c r="C79">
        <v>45141.098089475003</v>
      </c>
      <c r="D79" s="145">
        <f>+C79/C67-1</f>
        <v>3.0277032870511533E-3</v>
      </c>
      <c r="E79">
        <v>105.940640399617</v>
      </c>
      <c r="F79" s="212">
        <f>+E79/E67-1</f>
        <v>9.9613585141988814E-4</v>
      </c>
      <c r="G79" s="145">
        <v>-8.0000000000000002E-3</v>
      </c>
      <c r="H79" s="65">
        <f>+SUM(-0.005,0.005)/2</f>
        <v>0</v>
      </c>
      <c r="I79" s="3"/>
      <c r="J79" s="61">
        <v>44986</v>
      </c>
      <c r="K79" s="35">
        <f>+EMPLEO!BA402</f>
        <v>9006.7291141666301</v>
      </c>
      <c r="L79" s="64">
        <f t="shared" si="31"/>
        <v>1.9382255156057404E-2</v>
      </c>
      <c r="M79" s="35">
        <f>+EMPLEO!CR402</f>
        <v>37.24</v>
      </c>
      <c r="N79" s="64">
        <f t="shared" si="36"/>
        <v>-5.6074766355140859E-3</v>
      </c>
      <c r="R79" s="3"/>
      <c r="AE79" s="82">
        <v>44986</v>
      </c>
      <c r="AF79" s="35">
        <f>+CAPITAL!AI403</f>
        <v>6578.6138508298618</v>
      </c>
      <c r="AG79" s="64">
        <f t="shared" si="43"/>
        <v>1.7318259502542288E-2</v>
      </c>
      <c r="AH79" s="35">
        <f>+CAPITAL!AC403</f>
        <v>9860.6310574469753</v>
      </c>
      <c r="AI79" s="35">
        <f>+CAPITAL!AH403</f>
        <v>8.6597088797415349</v>
      </c>
      <c r="AJ79" s="6">
        <f t="shared" si="53"/>
        <v>0.66715951671891638</v>
      </c>
      <c r="AK79" s="64">
        <f t="shared" si="54"/>
        <v>-1.1892978562132006E-2</v>
      </c>
      <c r="AL79" s="35">
        <f t="shared" si="55"/>
        <v>0.97690150930757713</v>
      </c>
      <c r="AM79" s="64">
        <f t="shared" si="56"/>
        <v>-9.8882484018182337E-3</v>
      </c>
      <c r="AT79" s="29">
        <f t="shared" si="57"/>
        <v>2023</v>
      </c>
      <c r="AU79" s="61">
        <v>44986</v>
      </c>
      <c r="AZ79" s="63">
        <v>-1.0999999999999999E-2</v>
      </c>
      <c r="BA79" s="3"/>
      <c r="BB79" s="89">
        <v>44986</v>
      </c>
      <c r="BC79" s="35">
        <f>+EMPLEO!BA402</f>
        <v>9006.7291141666301</v>
      </c>
      <c r="BD79" s="64">
        <f t="shared" si="33"/>
        <v>1.9382255156057404E-2</v>
      </c>
      <c r="BE79" s="98">
        <f>+EMPLEO!BH402</f>
        <v>577.73736543289999</v>
      </c>
      <c r="BF79" s="64">
        <f t="shared" si="29"/>
        <v>4.3569644990620882E-2</v>
      </c>
      <c r="BG79" s="141">
        <f t="shared" si="49"/>
        <v>8428.9917487337298</v>
      </c>
      <c r="BH79" s="64">
        <f t="shared" si="50"/>
        <v>1.7765403862659124E-2</v>
      </c>
    </row>
    <row r="80" spans="1:60" x14ac:dyDescent="0.5">
      <c r="A80" s="29">
        <v>2023</v>
      </c>
      <c r="B80" s="61">
        <v>45017</v>
      </c>
      <c r="F80" s="212"/>
      <c r="H80" s="65"/>
      <c r="I80" s="3"/>
      <c r="J80" s="61">
        <v>45017</v>
      </c>
      <c r="K80" s="35">
        <f>+EMPLEO!BA403</f>
        <v>9034.2307928411992</v>
      </c>
      <c r="L80" s="64">
        <f t="shared" si="31"/>
        <v>2.0231890145346432E-2</v>
      </c>
      <c r="M80" s="35">
        <f>+EMPLEO!CR403</f>
        <v>38.39</v>
      </c>
      <c r="N80" s="64">
        <f t="shared" si="36"/>
        <v>-7.240755107318364E-3</v>
      </c>
      <c r="R80" s="3"/>
      <c r="AE80" s="82">
        <v>45017</v>
      </c>
      <c r="AF80" s="35">
        <f>+CAPITAL!AI404</f>
        <v>6591.3759808059294</v>
      </c>
      <c r="AG80" s="64">
        <f t="shared" si="43"/>
        <v>3.1224896319757667E-2</v>
      </c>
      <c r="AH80" s="35">
        <f>+CAPITAL!AC404</f>
        <v>9876.1463656767155</v>
      </c>
      <c r="AI80" s="35">
        <f>+CAPITAL!AH404</f>
        <v>8.5247377029707643</v>
      </c>
      <c r="AJ80" s="6">
        <f t="shared" si="53"/>
        <v>0.66740363465181263</v>
      </c>
      <c r="AK80" s="64">
        <f t="shared" si="54"/>
        <v>2.8731032329452066E-3</v>
      </c>
      <c r="AL80" s="35">
        <f t="shared" si="55"/>
        <v>0.9783450513051255</v>
      </c>
      <c r="AM80" s="64">
        <f t="shared" si="56"/>
        <v>-7.8176687367124131E-3</v>
      </c>
      <c r="AT80" s="29">
        <f t="shared" si="57"/>
        <v>2023</v>
      </c>
      <c r="AU80" s="61">
        <v>45017</v>
      </c>
      <c r="AZ80" s="63">
        <v>-7.0000000000000001E-3</v>
      </c>
      <c r="BA80" s="3"/>
      <c r="BB80" s="89">
        <v>45017</v>
      </c>
      <c r="BC80" s="35">
        <f>+EMPLEO!BA403</f>
        <v>9034.2307928411992</v>
      </c>
      <c r="BD80" s="64">
        <f t="shared" si="33"/>
        <v>2.0231890145346432E-2</v>
      </c>
      <c r="BE80" s="98">
        <f>+EMPLEO!BH403</f>
        <v>538.34664345468002</v>
      </c>
      <c r="BF80" s="64">
        <f t="shared" si="29"/>
        <v>6.9660693274185004E-3</v>
      </c>
      <c r="BG80" s="141">
        <f t="shared" si="49"/>
        <v>8495.8841493865184</v>
      </c>
      <c r="BH80" s="64">
        <f t="shared" si="50"/>
        <v>2.1084272213678812E-2</v>
      </c>
    </row>
    <row r="81" spans="1:60" x14ac:dyDescent="0.5">
      <c r="A81" s="29">
        <v>2023</v>
      </c>
      <c r="B81" s="61">
        <v>45047</v>
      </c>
      <c r="F81" s="212"/>
      <c r="H81" s="65"/>
      <c r="I81" s="3"/>
      <c r="J81" s="61">
        <v>45047</v>
      </c>
      <c r="K81" s="35">
        <f>+EMPLEO!BA404</f>
        <v>9035.1139835172307</v>
      </c>
      <c r="L81" s="64">
        <f t="shared" si="31"/>
        <v>2.2253031533810086E-2</v>
      </c>
      <c r="M81" s="35">
        <f>+EMPLEO!CR404</f>
        <v>38.090000000000003</v>
      </c>
      <c r="N81" s="64">
        <f t="shared" si="36"/>
        <v>-7.0385818560999569E-3</v>
      </c>
      <c r="R81" s="3"/>
      <c r="AE81" s="82">
        <v>45047</v>
      </c>
      <c r="AF81" s="35">
        <f>+CAPITAL!AI405</f>
        <v>6596.4939842225822</v>
      </c>
      <c r="AG81" s="64">
        <f t="shared" si="43"/>
        <v>2.9252865812775974E-2</v>
      </c>
      <c r="AH81" s="35">
        <f>+CAPITAL!AC405</f>
        <v>9877.4192735815686</v>
      </c>
      <c r="AI81" s="35">
        <f>+CAPITAL!AH405</f>
        <v>8.5275846527763761</v>
      </c>
      <c r="AJ81" s="6">
        <f t="shared" si="53"/>
        <v>0.66783577790058546</v>
      </c>
      <c r="AK81" s="64">
        <f t="shared" si="54"/>
        <v>-9.7362894477093231E-4</v>
      </c>
      <c r="AL81" s="35">
        <f t="shared" si="55"/>
        <v>0.97831460264410286</v>
      </c>
      <c r="AM81" s="64">
        <f t="shared" si="56"/>
        <v>-7.7678961943274949E-3</v>
      </c>
      <c r="AT81" s="29">
        <f t="shared" si="57"/>
        <v>2023</v>
      </c>
      <c r="AU81" s="61">
        <v>45047</v>
      </c>
      <c r="AZ81" s="63">
        <v>-5.0000000000000001E-3</v>
      </c>
      <c r="BA81" s="3"/>
      <c r="BB81" s="89">
        <v>45047</v>
      </c>
      <c r="BC81" s="35">
        <f>+EMPLEO!BA404</f>
        <v>9035.1139835172307</v>
      </c>
      <c r="BD81" s="64">
        <f t="shared" si="33"/>
        <v>2.2253031533810086E-2</v>
      </c>
      <c r="BE81" s="98">
        <f>+EMPLEO!BH404</f>
        <v>501.23571001864002</v>
      </c>
      <c r="BF81" s="64">
        <f t="shared" si="29"/>
        <v>-1.5912109938545638E-2</v>
      </c>
      <c r="BG81" s="141">
        <f t="shared" si="49"/>
        <v>8533.8782734985907</v>
      </c>
      <c r="BH81" s="64">
        <f t="shared" si="50"/>
        <v>2.4586905236675394E-2</v>
      </c>
    </row>
    <row r="82" spans="1:60" x14ac:dyDescent="0.5">
      <c r="A82" s="29">
        <v>2023</v>
      </c>
      <c r="B82" s="61">
        <v>45078</v>
      </c>
      <c r="E82">
        <v>107.406237488873</v>
      </c>
      <c r="F82" s="212">
        <f>+E82/E70-1</f>
        <v>-4.5892854293153595E-3</v>
      </c>
      <c r="G82" s="145">
        <v>-5.0000000000000001E-3</v>
      </c>
      <c r="H82" s="65">
        <f>+SUM(-0.005,0.0025)/2</f>
        <v>-1.25E-3</v>
      </c>
      <c r="I82" s="3"/>
      <c r="J82" s="61">
        <v>45078</v>
      </c>
      <c r="K82" s="35">
        <f>+EMPLEO!BA405</f>
        <v>9028.6472601108853</v>
      </c>
      <c r="L82" s="64">
        <f t="shared" ref="L82:L83" si="58">+K82/K70-1</f>
        <v>2.0205575322951974E-2</v>
      </c>
      <c r="M82" s="35">
        <f>+EMPLEO!CR405</f>
        <v>37.83</v>
      </c>
      <c r="N82" s="64">
        <f t="shared" ref="N82:N83" si="59">+M82/M70-1</f>
        <v>-1.0562450488512676E-3</v>
      </c>
      <c r="R82" s="3"/>
      <c r="AE82" s="82">
        <v>45078</v>
      </c>
      <c r="AF82" s="35">
        <f>+CAPITAL!AI406</f>
        <v>6603.3259892816404</v>
      </c>
      <c r="AG82" s="64">
        <f>+AF82/AF70-1</f>
        <v>2.5184498003885336E-2</v>
      </c>
      <c r="AH82" s="35">
        <f>+CAPITAL!AC406</f>
        <v>9896.8172533907291</v>
      </c>
      <c r="AI82" s="35">
        <f>+CAPITAL!AH406</f>
        <v>8.7722140467168526</v>
      </c>
      <c r="AJ82" s="6">
        <f>+AF82/AH82</f>
        <v>0.66721712851869508</v>
      </c>
      <c r="AK82" s="64">
        <f>+AJ82/AJ70-1</f>
        <v>-4.4328526332129137E-3</v>
      </c>
      <c r="AL82" s="35">
        <f>+(1-AI82/100)/(1-6.5/100)</f>
        <v>0.97569824548965922</v>
      </c>
      <c r="AM82" s="64">
        <f>+AL82/AL70-1</f>
        <v>-9.2679353525347841E-3</v>
      </c>
      <c r="AT82" s="29">
        <f t="shared" si="57"/>
        <v>2023</v>
      </c>
      <c r="AU82" s="61">
        <v>45078</v>
      </c>
      <c r="AZ82" s="63">
        <v>-6.0000000000000001E-3</v>
      </c>
      <c r="BA82" s="3"/>
      <c r="BB82" s="89">
        <v>45078</v>
      </c>
      <c r="BC82" s="35">
        <f>+EMPLEO!BA405</f>
        <v>9028.6472601108853</v>
      </c>
      <c r="BD82" s="64">
        <f t="shared" ref="BD82" si="60">+BC82/BC70-1</f>
        <v>2.0205575322951974E-2</v>
      </c>
      <c r="BE82" s="98">
        <f>+EMPLEO!BH405</f>
        <v>484.27161764361341</v>
      </c>
      <c r="BF82" s="64">
        <f t="shared" ref="BF82" si="61">+BE82/BE70-1</f>
        <v>-2.6312305043980411E-2</v>
      </c>
      <c r="BG82" s="141">
        <f>+BC82-BE82</f>
        <v>8544.375642467272</v>
      </c>
      <c r="BH82" s="64">
        <f t="shared" ref="BH82" si="62">+BG82/BG70-1</f>
        <v>2.2975539601598927E-2</v>
      </c>
    </row>
    <row r="83" spans="1:60" x14ac:dyDescent="0.5">
      <c r="A83" s="29">
        <v>2023</v>
      </c>
      <c r="B83" s="61">
        <v>45108</v>
      </c>
      <c r="H83" s="65"/>
      <c r="I83" s="3"/>
      <c r="J83" s="61">
        <v>45108</v>
      </c>
      <c r="K83" s="35">
        <f>+EMPLEO!BA406</f>
        <v>9005.4428287419414</v>
      </c>
      <c r="L83" s="64">
        <f t="shared" si="58"/>
        <v>1.7185654950054863E-2</v>
      </c>
      <c r="M83" s="35">
        <f>+EMPLEO!CR406</f>
        <v>37.54</v>
      </c>
      <c r="N83" s="64">
        <f t="shared" si="59"/>
        <v>-5.2994170641230687E-3</v>
      </c>
      <c r="R83" s="3"/>
      <c r="AE83" s="82">
        <v>45108</v>
      </c>
      <c r="AF83" s="35">
        <f>+CAPITAL!AI407</f>
        <v>6583.5958812556601</v>
      </c>
      <c r="AG83" s="64">
        <f>+AF83/AF71-1</f>
        <v>2.1947594401739545E-2</v>
      </c>
      <c r="AH83" s="35">
        <f>+CAPITAL!AC407</f>
        <v>9895.6181278261593</v>
      </c>
      <c r="AI83" s="35">
        <f>+CAPITAL!AH407</f>
        <v>8.9956512830772652</v>
      </c>
      <c r="AJ83" s="6">
        <f>+AF83/AH83</f>
        <v>0.66530415747782345</v>
      </c>
      <c r="AK83" s="64">
        <f>+AJ83/AJ71-1</f>
        <v>-6.9535336688887339E-3</v>
      </c>
      <c r="AL83" s="35">
        <f>+(1-AI83/100)/(1-6.5/100)</f>
        <v>0.97330854242698106</v>
      </c>
      <c r="AM83" s="64">
        <f>+AL83/AL71-1</f>
        <v>-1.1580803375557447E-2</v>
      </c>
      <c r="AT83" s="29">
        <f t="shared" si="57"/>
        <v>2023</v>
      </c>
      <c r="AU83" s="61">
        <v>45108</v>
      </c>
      <c r="AZ83" s="63">
        <v>-6.0000000000000001E-3</v>
      </c>
      <c r="BA83" s="3"/>
      <c r="BB83" s="89">
        <v>45108</v>
      </c>
      <c r="BC83" s="35">
        <f>+EMPLEO!BA406</f>
        <v>9005.4428287419414</v>
      </c>
      <c r="BD83" s="64">
        <f t="shared" ref="BD83:BD85" si="63">+BC83/BC71-1</f>
        <v>1.7185654950054863E-2</v>
      </c>
      <c r="BE83" s="98">
        <f>+EMPLEO!BH406</f>
        <v>488.90901328308115</v>
      </c>
      <c r="BF83" s="64">
        <f t="shared" ref="BF83:BF85" si="64">+BE83/BE71-1</f>
        <v>-4.1739027128841033E-2</v>
      </c>
      <c r="BG83" s="141">
        <f t="shared" ref="BG83:BG85" si="65">+BC83-BE83</f>
        <v>8516.5338154588608</v>
      </c>
      <c r="BH83" s="64">
        <f t="shared" ref="BH83:BH85" si="66">+BG83/BG71-1</f>
        <v>2.0789072821174592E-2</v>
      </c>
    </row>
    <row r="84" spans="1:60" x14ac:dyDescent="0.5">
      <c r="A84" s="29">
        <v>2023</v>
      </c>
      <c r="B84" s="61">
        <v>45139</v>
      </c>
      <c r="H84" s="65"/>
      <c r="I84" s="3"/>
      <c r="J84" s="61">
        <v>45139</v>
      </c>
      <c r="K84" s="35">
        <f>+EMPLEO!BA407</f>
        <v>9023.4521881970741</v>
      </c>
      <c r="L84" s="64">
        <f t="shared" ref="L84:L85" si="67">+K84/K72-1</f>
        <v>2.0343425189360387E-2</v>
      </c>
      <c r="M84" s="35">
        <f>+EMPLEO!CR407</f>
        <v>37.049999999999997</v>
      </c>
      <c r="N84" s="64">
        <f t="shared" ref="N84:N85" si="68">+M84/M72-1</f>
        <v>-1.2263396427619311E-2</v>
      </c>
      <c r="R84" s="3"/>
      <c r="AE84" s="82">
        <v>45139</v>
      </c>
      <c r="AF84" s="161">
        <v>6585.33</v>
      </c>
      <c r="AG84" s="64">
        <f t="shared" ref="AG84:AG85" si="69">+AF84/AF72-1</f>
        <v>2.7754566223811006E-2</v>
      </c>
      <c r="AH84" s="161">
        <v>9906.41</v>
      </c>
      <c r="AI84" s="35">
        <f>+CAPITAL!AH408</f>
        <v>8.9130169254048592</v>
      </c>
      <c r="AJ84" s="6">
        <f t="shared" ref="AJ84:AJ85" si="70">+AF84/AH84</f>
        <v>0.66475443677376567</v>
      </c>
      <c r="AK84" s="64">
        <f t="shared" ref="AK84:AK85" si="71">+AJ84/AJ72-1</f>
        <v>-2.298510692382294E-3</v>
      </c>
      <c r="AL84" s="35">
        <f t="shared" ref="AL84:AL85" si="72">+(1-AI84/100)/(1-6.5/100)</f>
        <v>0.97419233234861102</v>
      </c>
      <c r="AM84" s="64">
        <f t="shared" ref="AM84:AM85" si="73">+AL84/AL72-1</f>
        <v>-9.4931791046893865E-3</v>
      </c>
      <c r="AT84" s="29">
        <f t="shared" si="57"/>
        <v>2023</v>
      </c>
      <c r="AU84" s="61">
        <v>45139</v>
      </c>
      <c r="AZ84" s="63">
        <v>-7.0000000000000001E-3</v>
      </c>
      <c r="BA84" s="3"/>
      <c r="BB84" s="89">
        <v>45139</v>
      </c>
      <c r="BC84" s="35">
        <f>+EMPLEO!BA407</f>
        <v>9023.4521881970741</v>
      </c>
      <c r="BD84" s="64">
        <f t="shared" si="63"/>
        <v>2.0343425189360387E-2</v>
      </c>
      <c r="BE84" s="98">
        <f>+EMPLEO!BH407</f>
        <v>499.45441631964661</v>
      </c>
      <c r="BF84" s="64">
        <f t="shared" si="64"/>
        <v>-2.8845431949218625E-2</v>
      </c>
      <c r="BG84" s="141">
        <f t="shared" si="65"/>
        <v>8523.997771877428</v>
      </c>
      <c r="BH84" s="64">
        <f t="shared" si="66"/>
        <v>2.3380588044985329E-2</v>
      </c>
    </row>
    <row r="85" spans="1:60" x14ac:dyDescent="0.5">
      <c r="A85" s="29">
        <v>2023</v>
      </c>
      <c r="B85" s="61">
        <v>45170</v>
      </c>
      <c r="G85" s="145">
        <v>-3.0000000000000001E-3</v>
      </c>
      <c r="H85" s="65">
        <f>+SUM(-0.005,0)/2</f>
        <v>-2.5000000000000001E-3</v>
      </c>
      <c r="I85" s="3"/>
      <c r="J85" s="61">
        <v>45170</v>
      </c>
      <c r="K85" s="35">
        <f>+EMPLEO!BA408</f>
        <v>9052.9887421411695</v>
      </c>
      <c r="L85" s="64">
        <f t="shared" si="67"/>
        <v>2.0707976320930799E-2</v>
      </c>
      <c r="M85" s="35">
        <f>+EMPLEO!CR408</f>
        <v>37.090000000000003</v>
      </c>
      <c r="N85" s="64">
        <f t="shared" si="68"/>
        <v>-1.9042581327691099E-2</v>
      </c>
      <c r="R85" s="3"/>
      <c r="AE85" s="82">
        <v>45170</v>
      </c>
      <c r="AF85" s="161">
        <v>6595.71</v>
      </c>
      <c r="AG85" s="64">
        <f t="shared" si="69"/>
        <v>2.6932323322913287E-2</v>
      </c>
      <c r="AH85" s="161">
        <v>9935.94</v>
      </c>
      <c r="AI85" s="35">
        <f>+CAPITAL!AH409</f>
        <v>8.8864264478247694</v>
      </c>
      <c r="AJ85" s="6">
        <f t="shared" si="70"/>
        <v>0.66382345304017532</v>
      </c>
      <c r="AK85" s="64">
        <f t="shared" si="71"/>
        <v>-3.9382311142832638E-3</v>
      </c>
      <c r="AL85" s="35">
        <f t="shared" si="72"/>
        <v>0.97447672248315753</v>
      </c>
      <c r="AM85" s="64">
        <f t="shared" si="73"/>
        <v>-9.9753308153999187E-3</v>
      </c>
      <c r="AT85" s="29">
        <f t="shared" si="57"/>
        <v>2023</v>
      </c>
      <c r="AU85" s="61">
        <v>45170</v>
      </c>
      <c r="AZ85" s="63">
        <v>-5.0000000000000001E-3</v>
      </c>
      <c r="BA85" s="3"/>
      <c r="BB85" s="89">
        <v>45170</v>
      </c>
      <c r="BC85" s="35">
        <f>+EMPLEO!BA408</f>
        <v>9052.9887421411695</v>
      </c>
      <c r="BD85" s="64">
        <f t="shared" si="63"/>
        <v>2.0707976320930799E-2</v>
      </c>
      <c r="BE85" s="98">
        <f>+EMPLEO!BH408</f>
        <v>511.86670773017528</v>
      </c>
      <c r="BF85" s="64">
        <f t="shared" si="64"/>
        <v>-1.1279739410936629E-2</v>
      </c>
      <c r="BG85" s="141">
        <f t="shared" si="65"/>
        <v>8541.1220344109934</v>
      </c>
      <c r="BH85" s="64">
        <f t="shared" si="66"/>
        <v>2.2690854909069857E-2</v>
      </c>
    </row>
    <row r="86" spans="1:60" x14ac:dyDescent="0.5">
      <c r="A86" s="29">
        <v>2023</v>
      </c>
      <c r="B86" s="61">
        <v>45200</v>
      </c>
      <c r="H86" s="65"/>
      <c r="I86" s="3"/>
      <c r="J86" s="61">
        <v>45200</v>
      </c>
      <c r="K86" s="35">
        <f>+EMPLEO!BA409</f>
        <v>9138.4167213042274</v>
      </c>
      <c r="L86" s="64">
        <f t="shared" ref="L86:L88" si="74">+K86/K74-1</f>
        <v>2.874295710011876E-2</v>
      </c>
      <c r="M86" s="35">
        <f>+EMPLEO!CR409</f>
        <v>37.414875078706437</v>
      </c>
      <c r="N86" s="64">
        <f t="shared" ref="N86:N88" si="75">+M86/M74-1</f>
        <v>-9.4023013315743809E-3</v>
      </c>
      <c r="R86" s="3"/>
      <c r="AE86" s="82">
        <v>45200</v>
      </c>
      <c r="AG86" s="64"/>
      <c r="AT86" s="29">
        <f t="shared" si="57"/>
        <v>2023</v>
      </c>
      <c r="AU86" s="61">
        <v>45200</v>
      </c>
      <c r="AZ86" s="63">
        <v>-5.0000000000000001E-3</v>
      </c>
      <c r="BA86" s="3"/>
      <c r="BB86" s="89">
        <v>45200</v>
      </c>
    </row>
    <row r="87" spans="1:60" x14ac:dyDescent="0.5">
      <c r="A87" s="29">
        <v>2023</v>
      </c>
      <c r="B87" s="61">
        <v>45231</v>
      </c>
      <c r="H87" s="65"/>
      <c r="I87" s="3"/>
      <c r="J87" s="61">
        <v>45231</v>
      </c>
      <c r="K87" s="35">
        <f>+EMPLEO!BA410</f>
        <v>9223.1349041614903</v>
      </c>
      <c r="L87" s="64">
        <f t="shared" si="74"/>
        <v>2.8767194293468634E-2</v>
      </c>
      <c r="M87" s="35">
        <f>+EMPLEO!CR410</f>
        <v>38.016988869119082</v>
      </c>
      <c r="N87" s="64">
        <f t="shared" si="75"/>
        <v>-4.7908673005476743E-3</v>
      </c>
      <c r="R87" s="3"/>
      <c r="AE87" s="82">
        <v>45231</v>
      </c>
      <c r="AG87" s="64"/>
      <c r="AT87" s="29">
        <f t="shared" si="57"/>
        <v>2023</v>
      </c>
      <c r="AU87" s="61">
        <v>45231</v>
      </c>
      <c r="AZ87" s="63">
        <v>-5.0000000000000001E-3</v>
      </c>
      <c r="BA87" s="3"/>
      <c r="BB87" s="89">
        <v>45231</v>
      </c>
    </row>
    <row r="88" spans="1:60" ht="16.5" thickBot="1" x14ac:dyDescent="0.55000000000000004">
      <c r="A88" s="13">
        <v>2023</v>
      </c>
      <c r="B88" s="88">
        <v>45261</v>
      </c>
      <c r="C88" s="5"/>
      <c r="D88" s="5"/>
      <c r="E88" s="5"/>
      <c r="F88" s="5"/>
      <c r="G88" s="5"/>
      <c r="H88" s="66">
        <v>0</v>
      </c>
      <c r="I88" s="4"/>
      <c r="J88" s="88">
        <v>45261</v>
      </c>
      <c r="K88" s="35">
        <f>+EMPLEO!BA411</f>
        <v>9273.4263972835379</v>
      </c>
      <c r="L88" s="64">
        <f t="shared" si="74"/>
        <v>2.9403251726778157E-2</v>
      </c>
      <c r="M88" s="35">
        <f>+EMPLEO!CR411</f>
        <v>37.451267903187741</v>
      </c>
      <c r="N88" s="64">
        <f t="shared" si="75"/>
        <v>-5.5425410730817193E-3</v>
      </c>
      <c r="O88" s="5"/>
      <c r="P88" s="5"/>
      <c r="Q88" s="5"/>
      <c r="R88" s="4"/>
      <c r="AE88" s="85">
        <v>45261</v>
      </c>
      <c r="AG88" s="64"/>
      <c r="AT88" s="13">
        <f t="shared" si="57"/>
        <v>2023</v>
      </c>
      <c r="AU88" s="88">
        <v>45261</v>
      </c>
      <c r="AV88" s="5"/>
      <c r="AW88" s="5"/>
      <c r="AX88" s="5"/>
      <c r="AY88" s="5"/>
      <c r="AZ88" s="96">
        <v>-3.0000000000000001E-3</v>
      </c>
      <c r="BA88" s="4"/>
      <c r="BB88" s="89">
        <v>45261</v>
      </c>
    </row>
    <row r="95" spans="1:60" x14ac:dyDescent="0.5">
      <c r="H95" s="170"/>
    </row>
  </sheetData>
  <dataConsolidate/>
  <mergeCells count="52">
    <mergeCell ref="BB1:BB4"/>
    <mergeCell ref="BC1:BO1"/>
    <mergeCell ref="BC2:BD2"/>
    <mergeCell ref="BI2:BK2"/>
    <mergeCell ref="BL2:BN2"/>
    <mergeCell ref="BO2:BO3"/>
    <mergeCell ref="BC3:BD3"/>
    <mergeCell ref="BI3:BK3"/>
    <mergeCell ref="BL3:BN3"/>
    <mergeCell ref="BE2:BF2"/>
    <mergeCell ref="BE3:BF3"/>
    <mergeCell ref="BG2:BH2"/>
    <mergeCell ref="AU1:AU4"/>
    <mergeCell ref="AX2:AY2"/>
    <mergeCell ref="BA2:BA3"/>
    <mergeCell ref="AV1:AY1"/>
    <mergeCell ref="AV2:AW2"/>
    <mergeCell ref="AV3:AZ3"/>
    <mergeCell ref="B1:B4"/>
    <mergeCell ref="A1:A4"/>
    <mergeCell ref="C2:D2"/>
    <mergeCell ref="E2:F2"/>
    <mergeCell ref="AT1:AT4"/>
    <mergeCell ref="C1:G1"/>
    <mergeCell ref="I2:I3"/>
    <mergeCell ref="C3:H3"/>
    <mergeCell ref="K2:L2"/>
    <mergeCell ref="M2:N2"/>
    <mergeCell ref="M3:N3"/>
    <mergeCell ref="K3:L3"/>
    <mergeCell ref="AE1:AS1"/>
    <mergeCell ref="AE3:AQ3"/>
    <mergeCell ref="AJ2:AK2"/>
    <mergeCell ref="AL2:AO2"/>
    <mergeCell ref="AP2:AR2"/>
    <mergeCell ref="Y2:AC2"/>
    <mergeCell ref="S3:AC3"/>
    <mergeCell ref="S2:V2"/>
    <mergeCell ref="AD2:AD3"/>
    <mergeCell ref="AF2:AG2"/>
    <mergeCell ref="S1:AD1"/>
    <mergeCell ref="O2:Q2"/>
    <mergeCell ref="O3:Q3"/>
    <mergeCell ref="R2:R4"/>
    <mergeCell ref="J1:R1"/>
    <mergeCell ref="J2:J4"/>
    <mergeCell ref="BP1:CH1"/>
    <mergeCell ref="BP2:BR2"/>
    <mergeCell ref="BX2:CF2"/>
    <mergeCell ref="BP3:CF3"/>
    <mergeCell ref="BS2:BT2"/>
    <mergeCell ref="CG2:CH3"/>
  </mergeCells>
  <phoneticPr fontId="37" type="noConversion"/>
  <dataValidations disablePrompts="1" count="1">
    <dataValidation type="whole" allowBlank="1" showErrorMessage="1" sqref="I1 BA1" xr:uid="{00000000-0002-0000-0500-000000000000}">
      <formula1>1</formula1>
      <formula2>4</formula2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9c0e1f-fc00-41b4-814e-412411ff3fa2">
      <Terms xmlns="http://schemas.microsoft.com/office/infopath/2007/PartnerControls"/>
    </lcf76f155ced4ddcb4097134ff3c332f>
    <TaxCatchAll xmlns="190a7293-1a29-464e-ad94-142e82f190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7CACD2CDC0FB4FB64162F210F556EA" ma:contentTypeVersion="10" ma:contentTypeDescription="Crear nuevo documento." ma:contentTypeScope="" ma:versionID="4313326be0af6567e3ef0354de595b8f">
  <xsd:schema xmlns:xsd="http://www.w3.org/2001/XMLSchema" xmlns:xs="http://www.w3.org/2001/XMLSchema" xmlns:p="http://schemas.microsoft.com/office/2006/metadata/properties" xmlns:ns2="f49c0e1f-fc00-41b4-814e-412411ff3fa2" xmlns:ns3="190a7293-1a29-464e-ad94-142e82f190da" targetNamespace="http://schemas.microsoft.com/office/2006/metadata/properties" ma:root="true" ma:fieldsID="0093e1b56ea7ad7360d6b0687883d9f2" ns2:_="" ns3:_="">
    <xsd:import namespace="f49c0e1f-fc00-41b4-814e-412411ff3fa2"/>
    <xsd:import namespace="190a7293-1a29-464e-ad94-142e82f1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c0e1f-fc00-41b4-814e-412411ff3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321f36c6-ca41-4888-8052-3c22c036bd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a7293-1a29-464e-ad94-142e82f1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061003a-4c15-4f07-8a7b-5dd5d1a49069}" ma:internalName="TaxCatchAll" ma:showField="CatchAllData" ma:web="190a7293-1a29-464e-ad94-142e82f190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8232B-BCE2-4467-AC07-EE993729BA0B}">
  <ds:schemaRefs>
    <ds:schemaRef ds:uri="http://schemas.microsoft.com/office/2006/documentManagement/types"/>
    <ds:schemaRef ds:uri="190a7293-1a29-464e-ad94-142e82f190da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f49c0e1f-fc00-41b4-814e-412411ff3f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901DFFB-BF93-4139-8A96-2B0F2731A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05011A-E1EC-4F90-B0B8-26C6BAE4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c0e1f-fc00-41b4-814e-412411ff3fa2"/>
    <ds:schemaRef ds:uri="190a7293-1a29-464e-ad94-142e82f1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Indicaciones</vt:lpstr>
      <vt:lpstr>PTF CNP</vt:lpstr>
      <vt:lpstr>PIB</vt:lpstr>
      <vt:lpstr>CAPITAL</vt:lpstr>
      <vt:lpstr>EMPLEO</vt:lpstr>
      <vt:lpstr>Predicciones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Javier Miranda Toledo</dc:creator>
  <cp:keywords/>
  <dc:description/>
  <cp:lastModifiedBy>Maximiliano Alarcón</cp:lastModifiedBy>
  <cp:revision/>
  <dcterms:created xsi:type="dcterms:W3CDTF">2018-10-08T14:48:27Z</dcterms:created>
  <dcterms:modified xsi:type="dcterms:W3CDTF">2024-03-18T20:36:35Z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0x0101008E7CACD2CDC0FB4FB64162F210F556EA</vt:lpwstr>
  </property>
  <property fmtid="{D5CDD505-2E9C-101B-9397-08002B2CF9AE}" pid="3" name="MediaServiceImageTags">
    <vt:lpwstr/>
  </property>
</Properties>
</file>